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oncharenko_AS\Documents\Новая папка (118)\"/>
    </mc:Choice>
  </mc:AlternateContent>
  <bookViews>
    <workbookView xWindow="0" yWindow="0" windowWidth="15180" windowHeight="11685" activeTab="5"/>
  </bookViews>
  <sheets>
    <sheet name="АЭ" sheetId="1" r:id="rId1"/>
    <sheet name="БЭ" sheetId="7" r:id="rId2"/>
    <sheet name="ГАЭС" sheetId="3" r:id="rId3"/>
    <sheet name="КЭ" sheetId="6" r:id="rId4"/>
    <sheet name="КуЭ" sheetId="4" r:id="rId5"/>
    <sheet name="ОЭ" sheetId="9" r:id="rId6"/>
    <sheet name="ХЭ" sheetId="5" r:id="rId7"/>
    <sheet name="ЧЭ" sheetId="8"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123Graph_AGRAPH1" hidden="1">'[1]на 1 тут'!#REF!</definedName>
    <definedName name="__123Graph_AGRAPH2" hidden="1">'[1]на 1 тут'!#REF!</definedName>
    <definedName name="__123Graph_BGRAPH1" hidden="1">'[1]на 1 тут'!#REF!</definedName>
    <definedName name="__123Graph_BGRAPH2" hidden="1">'[1]на 1 тут'!#REF!</definedName>
    <definedName name="__123Graph_CGRAPH1" hidden="1">'[1]на 1 тут'!#REF!</definedName>
    <definedName name="__123Graph_CGRAPH2" hidden="1">'[1]на 1 тут'!#REF!</definedName>
    <definedName name="__123Graph_LBL_AGRAPH1" hidden="1">'[1]на 1 тут'!#REF!</definedName>
    <definedName name="__123Graph_XGRAPH1" hidden="1">'[1]на 1 тут'!#REF!</definedName>
    <definedName name="__123Graph_XGRAPH2" hidden="1">'[1]на 1 тут'!#REF!</definedName>
    <definedName name="__xlfn.IFERROR" hidden="1">#NAME?</definedName>
    <definedName name="_Order1" hidden="1">255</definedName>
    <definedName name="_Sort" hidden="1">#REF!</definedName>
    <definedName name="AccessDatabase" hidden="1">"C:\Мои документы\Документы\Работа\Модель_1_2.mdb"</definedName>
    <definedName name="anscount" hidden="1">1</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xvvvvvvvvvvvvvvvvvvv" hidden="1">{#N/A,#N/A,TRUE,"Лист1";#N/A,#N/A,TRUE,"Лист2";#N/A,#N/A,TRUE,"Лист3"}</definedName>
    <definedName name="dsfgdghjhg" hidden="1">{#N/A,#N/A,TRUE,"Лист1";#N/A,#N/A,TRUE,"Лист2";#N/A,#N/A,TRUE,"Лист3"}</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trytru" hidden="1">{#N/A,#N/A,TRUE,"Лист1";#N/A,#N/A,TRUE,"Лист2";#N/A,#N/A,TRUE,"Лист3"}</definedName>
    <definedName name="ewrtertuyt" hidden="1">{#N/A,#N/A,TRUE,"Лист1";#N/A,#N/A,TRUE,"Лист2";#N/A,#N/A,TRUE,"Лист3"}</definedName>
    <definedName name="fdfccgh" hidden="1">{#N/A,#N/A,TRUE,"Лист1";#N/A,#N/A,TRUE,"Лист2";#N/A,#N/A,TRUE,"Лист3"}</definedName>
    <definedName name="fdfggghgjh" hidden="1">{#N/A,#N/A,TRUE,"Лист1";#N/A,#N/A,TRUE,"Лист2";#N/A,#N/A,TRUE,"Лист3"}</definedName>
    <definedName name="fgghfhghj" hidden="1">{#N/A,#N/A,TRUE,"Лист1";#N/A,#N/A,TRUE,"Лист2";#N/A,#N/A,TRUE,"Лист3"}</definedName>
    <definedName name="fghghjk" hidden="1">{#N/A,#N/A,TRUE,"Лист1";#N/A,#N/A,TRUE,"Лист2";#N/A,#N/A,TRUE,"Лист3"}</definedName>
    <definedName name="fhghgjh" hidden="1">{#N/A,#N/A,TRUE,"Лист1";#N/A,#N/A,TRUE,"Лист2";#N/A,#N/A,TRUE,"Лист3"}</definedName>
    <definedName name="gffffffffffffff" hidden="1">{#N/A,#N/A,TRUE,"Лист1";#N/A,#N/A,TRUE,"Лист2";#N/A,#N/A,TRUE,"Лист3"}</definedName>
    <definedName name="gfgffdssssssssssssss" hidden="1">{#N/A,#N/A,TRUE,"Лист1";#N/A,#N/A,TRUE,"Лист2";#N/A,#N/A,TRUE,"Лист3"}</definedName>
    <definedName name="gfgfhgfhhhhhhhhhhhhhhhhh" hidden="1">{#N/A,#N/A,TRUE,"Лист1";#N/A,#N/A,TRUE,"Лист2";#N/A,#N/A,TRUE,"Лист3"}</definedName>
    <definedName name="gggggggggggg" hidden="1">{#N/A,#N/A,TRUE,"Лист1";#N/A,#N/A,TRUE,"Лист2";#N/A,#N/A,TRUE,"Лист3"}</definedName>
    <definedName name="ggggggggggggggggg" hidden="1">{#N/A,#N/A,TRUE,"Лист1";#N/A,#N/A,TRUE,"Лист2";#N/A,#N/A,TRUE,"Лист3"}</definedName>
    <definedName name="ghghgy" hidden="1">{#N/A,#N/A,TRUE,"Лист1";#N/A,#N/A,TRUE,"Лист2";#N/A,#N/A,TRUE,"Лист3"}</definedName>
    <definedName name="grdtrgcfg" hidden="1">{#N/A,#N/A,TRUE,"Лист1";#N/A,#N/A,TRUE,"Лист2";#N/A,#N/A,TRUE,"Лист3"}</definedName>
    <definedName name="hgffgddfd" hidden="1">{#N/A,#N/A,TRUE,"Лист1";#N/A,#N/A,TRUE,"Лист2";#N/A,#N/A,TRUE,"Лист3"}</definedName>
    <definedName name="hhhhhthhhhthhth" hidden="1">{#N/A,#N/A,TRUE,"Лист1";#N/A,#N/A,TRUE,"Лист2";#N/A,#N/A,TRUE,"Лист3"}</definedName>
    <definedName name="hyghggggggggggggggg" hidden="1">{#N/A,#N/A,TRUE,"Лист1";#N/A,#N/A,TRUE,"Лист2";#N/A,#N/A,TRUE,"Лист3"}</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uhghg" hidden="1">{#N/A,#N/A,TRUE,"Лист1";#N/A,#N/A,TRUE,"Лист2";#N/A,#N/A,TRUE,"Лист3"}</definedName>
    <definedName name="jyuytvbyvtvfr" hidden="1">{#N/A,#N/A,TRUE,"Лист1";#N/A,#N/A,TRUE,"Лист2";#N/A,#N/A,TRUE,"Лист3"}</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likuih" hidden="1">{#N/A,#N/A,TRUE,"Лист1";#N/A,#N/A,TRUE,"Лист2";#N/A,#N/A,TRUE,"Лист3"}</definedName>
    <definedName name="lkkljhhggtg" hidden="1">{#N/A,#N/A,TRUE,"Лист1";#N/A,#N/A,TRUE,"Лист2";#N/A,#N/A,TRUE,"Лист3"}</definedName>
    <definedName name="lkljkjhjhggfdgf" hidden="1">{#N/A,#N/A,TRUE,"Лист1";#N/A,#N/A,TRUE,"Лист2";#N/A,#N/A,TRUE,"Лист3"}</definedName>
    <definedName name="mhyt" hidden="1">{#N/A,#N/A,TRUE,"Лист1";#N/A,#N/A,TRUE,"Лист2";#N/A,#N/A,TRUE,"Лист3"}</definedName>
    <definedName name="mjhuiy" hidden="1">{#N/A,#N/A,TRUE,"Лист1";#N/A,#N/A,TRUE,"Лист2";#N/A,#N/A,TRUE,"Лист3"}</definedName>
    <definedName name="mnnjjjjjjjjjjjjj" hidden="1">{#N/A,#N/A,TRUE,"Лист1";#N/A,#N/A,TRUE,"Лист2";#N/A,#N/A,TRUE,"Лист3"}</definedName>
    <definedName name="nbbvgf" hidden="1">{#N/A,#N/A,TRUE,"Лист1";#N/A,#N/A,TRUE,"Лист2";#N/A,#N/A,TRUE,"Лист3"}</definedName>
    <definedName name="nbvgggggggggggggggggg" hidden="1">{#N/A,#N/A,TRUE,"Лист1";#N/A,#N/A,TRUE,"Лист2";#N/A,#N/A,TRUE,"Лист3"}</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opoooooooooooooooo" hidden="1">{#N/A,#N/A,TRUE,"Лист1";#N/A,#N/A,TRUE,"Лист2";#N/A,#N/A,TRUE,"Лист3"}</definedName>
    <definedName name="P1_dip" hidden="1">[2]FST5!$G$167:$G$172,[2]FST5!$G$174:$G$175,[2]FST5!$G$177:$G$180,[2]FST5!$G$182,[2]FST5!$G$184:$G$188,[2]FST5!$G$190,[2]FST5!$G$192:$G$194</definedName>
    <definedName name="P1_eso" hidden="1">[3]FST5!$G$167:$G$172,[3]FST5!$G$174:$G$175,[3]FST5!$G$177:$G$180,[3]FST5!$G$182,[3]FST5!$G$184:$G$188,[3]FST5!$G$190,[3]FST5!$G$192:$G$194</definedName>
    <definedName name="P1_ESO_PROT" hidden="1">#REF!,#REF!,#REF!,#REF!,#REF!,#REF!,#REF!,#REF!</definedName>
    <definedName name="P1_net" hidden="1">[3]FST5!$G$118:$G$123,[3]FST5!$G$125:$G$126,[3]FST5!$G$128:$G$131,[3]FST5!$G$133,[3]FST5!$G$135:$G$139,[3]FST5!$G$141,[3]FST5!$G$143:$G$145</definedName>
    <definedName name="P1_SBT_PROT" hidden="1">#REF!,#REF!,#REF!,#REF!,#REF!,#REF!,#REF!</definedName>
    <definedName name="P1_SC_CLR" hidden="1">#REF!,#REF!,#REF!,#REF!,#REF!</definedName>
    <definedName name="P1_SC22" hidden="1">#REF!,#REF!,#REF!,#REF!,#REF!,#REF!</definedName>
    <definedName name="P1_SCOPE_CORR" hidden="1">#REF!,#REF!,#REF!,#REF!,#REF!,#REF!,#REF!</definedName>
    <definedName name="P1_SCOPE_DOP" hidden="1">[4]Регионы!#REF!,[4]Регионы!#REF!,[4]Регионы!#REF!,[4]Регионы!#REF!,[4]Регионы!#REF!,[4]Регионы!#REF!</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ET_DATE" hidden="1">#REF!,#REF!,#REF!,#REF!</definedName>
    <definedName name="P1_SCOPE_NET_NVV" hidden="1">#REF!,#REF!,#REF!,#REF!,#REF!,#REF!,#REF!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REGS" hidden="1">#REF!,#REF!,#REF!,#REF!,#REF!</definedName>
    <definedName name="P1_SCOPE_SAVE2" hidden="1">#REF!,#REF!,#REF!,#REF!,#REF!,#REF!,#REF!</definedName>
    <definedName name="P1_SET_PROT" hidden="1">#REF!,#REF!,#REF!,#REF!,#REF!,#REF!,#REF!</definedName>
    <definedName name="P1_SET_PRT" hidden="1">#REF!,#REF!,#REF!,#REF!,#REF!,#REF!,#REF!</definedName>
    <definedName name="P1_T1?axis?ПРД2?2005" hidden="1">#REF!,#REF!,#REF!,#REF!,#REF!,#REF!,#REF!</definedName>
    <definedName name="P1_T1?axis?ПРД2?2006" hidden="1">#REF!,#REF!,#REF!,#REF!,#REF!,#REF!,#REF!</definedName>
    <definedName name="P1_T1?Data" hidden="1">#REF!,#REF!,#REF!,#REF!,#REF!,#REF!,#REF!</definedName>
    <definedName name="P1_T1?Fuel_type" hidden="1">#REF!,#REF!,#REF!,#REF!,#REF!,#REF!,#REF!,#REF!,#REF!,#REF!,#REF!</definedName>
    <definedName name="P1_T1?L1.1.1" hidden="1">#REF!,#REF!,#REF!,#REF!,#REF!,#REF!,#REF!</definedName>
    <definedName name="P1_T1?L1.1.1.1" hidden="1">#REF!,#REF!,#REF!,#REF!,#REF!,#REF!,#REF!</definedName>
    <definedName name="P1_T1?L1.1.2" hidden="1">#REF!,#REF!,#REF!,#REF!,#REF!,#REF!,#REF!</definedName>
    <definedName name="P1_T1?L1.1.2.1" hidden="1">#REF!,#REF!,#REF!,#REF!,#REF!,#REF!,#REF!</definedName>
    <definedName name="P1_T1?L1.1.2.1.1" hidden="1">#REF!,#REF!,#REF!,#REF!,#REF!,#REF!,#REF!</definedName>
    <definedName name="P1_T1?L1.1.2.1.2" hidden="1">#REF!,#REF!,#REF!,#REF!,#REF!,#REF!,#REF!</definedName>
    <definedName name="P1_T1?L1.1.2.1.3" hidden="1">#REF!,#REF!,#REF!,#REF!,#REF!,#REF!,#REF!</definedName>
    <definedName name="P1_T1?L1.1.2.2" hidden="1">#REF!,#REF!,#REF!,#REF!,#REF!,#REF!,#REF!</definedName>
    <definedName name="P1_T1?L1.1.2.3" hidden="1">#REF!,#REF!,#REF!,#REF!,#REF!,#REF!,#REF!</definedName>
    <definedName name="P1_T1?L1.1.2.4" hidden="1">#REF!,#REF!,#REF!,#REF!,#REF!,#REF!,#REF!</definedName>
    <definedName name="P1_T1?L1.1.2.5" hidden="1">#REF!,#REF!,#REF!,#REF!,#REF!,#REF!,#REF!</definedName>
    <definedName name="P1_T1?L1.1.2.6" hidden="1">#REF!,#REF!,#REF!,#REF!,#REF!,#REF!,#REF!</definedName>
    <definedName name="P1_T1?L1.1.2.7" hidden="1">#REF!,#REF!,#REF!,#REF!,#REF!,#REF!,#REF!</definedName>
    <definedName name="P1_T1?L1.1.2.7.1" hidden="1">#REF!,#REF!,#REF!,#REF!,#REF!,#REF!,#REF!</definedName>
    <definedName name="P1_T1?M1" hidden="1">#REF!,#REF!,#REF!,#REF!,#REF!,#REF!,#REF!,#REF!,#REF!,#REF!,#REF!</definedName>
    <definedName name="P1_T1?M2" hidden="1">#REF!,#REF!,#REF!,#REF!,#REF!,#REF!,#REF!,#REF!,#REF!,#REF!,#REF!</definedName>
    <definedName name="P1_T1?unit?ГКАЛ" hidden="1">#REF!,#REF!,#REF!,#REF!,#REF!,#REF!,#REF!</definedName>
    <definedName name="P1_T1?unit?РУБ.ГКАЛ" hidden="1">#REF!,#REF!,#REF!,#REF!,#REF!,#REF!,#REF!</definedName>
    <definedName name="P1_T1?unit?РУБ.ТОНН" hidden="1">#REF!,#REF!,#REF!,#REF!,#REF!,#REF!,#REF!,#REF!,#REF!,#REF!,#REF!</definedName>
    <definedName name="P1_T1?unit?СТР" hidden="1">#REF!,#REF!,#REF!,#REF!,#REF!,#REF!,#REF!</definedName>
    <definedName name="P1_T1?unit?ТОНН" hidden="1">#REF!,#REF!,#REF!,#REF!,#REF!,#REF!,#REF!,#REF!,#REF!,#REF!,#REF!</definedName>
    <definedName name="P1_T1?unit?ТРУБ" hidden="1">#REF!,#REF!,#REF!,#REF!,#REF!,#REF!,#REF!</definedName>
    <definedName name="P1_T1_Protect" hidden="1">[5]перекрестка!$J$42:$K$46,[5]перекрестка!$J$49,[5]перекрестка!$J$50:$K$54,[5]перекрестка!$J$55,[5]перекрестка!$J$56:$K$60,[5]перекрестка!$J$62:$K$66</definedName>
    <definedName name="P1_T16?axis?R?ДОГОВОР" hidden="1">'[6]16'!$E$76:$M$76,'[6]16'!$E$8:$M$8,'[6]16'!$E$12:$M$12,'[6]16'!$E$52:$M$52,'[6]16'!$E$16:$M$16,'[6]16'!$E$64:$M$64,'[6]16'!$E$84:$M$85,'[6]16'!$E$48:$M$48,'[6]16'!$E$80:$M$80,'[6]16'!$E$72:$M$72,'[6]16'!$E$44:$M$44</definedName>
    <definedName name="P1_T16?axis?R?ДОГОВОР?" hidden="1">'[6]16'!$A$76,'[6]16'!$A$84:$A$85,'[6]16'!$A$72,'[6]16'!$A$80,'[6]16'!$A$68,'[6]16'!$A$64,'[6]16'!$A$60,'[6]16'!$A$56,'[6]16'!$A$52,'[6]16'!$A$48,'[6]16'!$A$44,'[6]16'!$A$40,'[6]16'!$A$36,'[6]16'!$A$32,'[6]16'!$A$28,'[6]16'!$A$24,'[6]16'!$A$20</definedName>
    <definedName name="P1_T16?L1" hidden="1">'[6]16'!$A$74:$M$74,'[6]16'!$A$14:$M$14,'[6]16'!$A$10:$M$10,'[6]16'!$A$50:$M$50,'[6]16'!$A$6:$M$6,'[6]16'!$A$62:$M$62,'[6]16'!$A$78:$M$78,'[6]16'!$A$46:$M$46,'[6]16'!$A$82:$M$82,'[6]16'!$A$70:$M$70,'[6]16'!$A$42:$M$42</definedName>
    <definedName name="P1_T16?L1.x" hidden="1">'[6]16'!$A$76:$M$76,'[6]16'!$A$16:$M$16,'[6]16'!$A$12:$M$12,'[6]16'!$A$52:$M$52,'[6]16'!$A$8:$M$8,'[6]16'!$A$64:$M$64,'[6]16'!$A$80:$M$80,'[6]16'!$A$48:$M$48,'[6]16'!$A$84:$M$85,'[6]16'!$A$72:$M$72,'[6]16'!$A$44:$M$44</definedName>
    <definedName name="P1_T16_Protect" hidden="1">'[5]16'!$G$10:$K$14,'[5]16'!$G$17:$K$17,'[5]16'!$G$20:$K$20,'[5]16'!$G$23:$K$23,'[5]16'!$G$26:$K$26,'[5]16'!$G$29:$K$29,'[5]16'!$G$33:$K$34,'[5]16'!$G$38:$K$40</definedName>
    <definedName name="P1_T18.2_Protect" hidden="1">'[5]18.2'!$F$12:$J$19,'[5]18.2'!$F$22:$J$25,'[5]18.2'!$B$28:$J$30,'[5]18.2'!$F$32:$J$32,'[5]18.2'!$B$34:$J$38,'[5]18.2'!$F$42:$J$47,'[5]18.2'!$F$54:$J$54</definedName>
    <definedName name="P1_T20_Protection" hidden="1">'[7]20'!$E$4:$H$4,'[7]20'!$E$13:$H$13,'[7]20'!$E$16:$H$17,'[7]20'!$E$19:$H$19,'[7]20'!$J$4:$M$4,'[7]20'!$J$8:$M$11,'[7]20'!$J$13:$M$13,'[7]20'!$J$16:$M$17,'[7]20'!$J$19:$M$19</definedName>
    <definedName name="P1_T4_Protect" hidden="1">'[5]4'!$G$20:$J$20,'[5]4'!$G$22:$J$22,'[5]4'!$G$24:$J$28,'[5]4'!$L$11:$O$17,'[5]4'!$L$20:$O$20,'[5]4'!$L$22:$O$22,'[5]4'!$L$24:$O$28,'[5]4'!$Q$11:$T$17,'[5]4'!$Q$20:$T$20</definedName>
    <definedName name="P1_T6_Protect" hidden="1">'[5]6'!$D$46:$H$55,'[5]6'!$J$46:$N$55,'[5]6'!$D$57:$H$59,'[5]6'!$J$57:$N$59,'[5]6'!$B$10:$B$19,'[5]6'!$D$10:$H$19,'[5]6'!$J$10:$N$19,'[5]6'!$D$21:$H$23,'[5]6'!$J$21:$N$23</definedName>
    <definedName name="P10_SCOPE_FULL_LOAD" hidden="1">#REF!,#REF!,#REF!,#REF!,#REF!,#REF!</definedName>
    <definedName name="P10_T1?unit?ТРУБ" hidden="1">#REF!,#REF!,#REF!,#REF!,#REF!,#REF!,#REF!</definedName>
    <definedName name="P10_T1_Protect" hidden="1">[5]перекрестка!$F$42:$H$46,[5]перекрестка!$F$49:$G$49,[5]перекрестка!$F$50:$H$54,[5]перекрестка!$F$55:$G$55,[5]перекрестка!$F$56:$H$60</definedName>
    <definedName name="P11_SCOPE_FULL_LOAD" hidden="1">#REF!,#REF!,#REF!,#REF!,#REF!</definedName>
    <definedName name="P11_T1?unit?ТРУБ" hidden="1">#REF!,#REF!,#REF!,#REF!,#REF!,#REF!,#REF!</definedName>
    <definedName name="P11_T1_Protect" hidden="1">[5]перекрестка!$F$62:$H$66,[5]перекрестка!$F$68:$H$72,[5]перекрестка!$F$74:$H$78,[5]перекрестка!$F$80:$H$84,[5]перекрестка!$F$89:$G$89</definedName>
    <definedName name="P12_SCOPE_FULL_LOAD" hidden="1">#REF!,#REF!,#REF!,#REF!,#REF!,#REF!</definedName>
    <definedName name="P12_T1?unit?ТРУБ" hidden="1">#REF!,#REF!,#REF!,#REF!,#REF!,#REF!,#REF!,P1_T1?unit?ТРУБ</definedName>
    <definedName name="P12_T1_Protect" hidden="1">[5]перекрестка!$F$90:$H$94,[5]перекрестка!$F$95:$G$95,[5]перекрестка!$F$96:$H$100,[5]перекрестка!$F$102:$H$106,[5]перекрестка!$F$108:$H$112</definedName>
    <definedName name="P13_SCOPE_FULL_LOAD" hidden="1">#REF!,#REF!,#REF!,#REF!,#REF!,#REF!</definedName>
    <definedName name="P13_T1?unit?ТРУБ" hidden="1">P2_T1?unit?ТРУБ,P3_T1?unit?ТРУБ,P4_T1?unit?ТРУБ,P5_T1?unit?ТРУБ,P6_T1?unit?ТРУБ,P7_T1?unit?ТРУБ,P8_T1?unit?ТРУБ,P9_T1?unit?ТРУБ,P10_T1?unit?ТРУБ</definedName>
    <definedName name="P13_T1_Protect" hidden="1">[5]перекрестка!$F$114:$H$118,[5]перекрестка!$F$120:$H$124,[5]перекрестка!$F$127:$G$127,[5]перекрестка!$F$128:$H$132,[5]перекрестка!$F$133:$G$133</definedName>
    <definedName name="P14_SCOPE_FULL_LOAD" hidden="1">#REF!,#REF!,#REF!,#REF!,#REF!,#REF!</definedName>
    <definedName name="P14_T1_Protect" hidden="1">[5]перекрестка!$F$134:$H$138,[5]перекрестка!$F$140:$H$144,[5]перекрестка!$F$146:$H$150,[5]перекрестка!$F$152:$H$156,[5]перекрестка!$F$158:$H$162</definedName>
    <definedName name="P15_SCOPE_FULL_LOAD" hidden="1">#REF!,#REF!,#REF!,#REF!,#REF!,P1_SCOPE_FULL_LOAD</definedName>
    <definedName name="P15_T1_Protect" hidden="1">[5]перекрестка!$J$158:$K$162,[5]перекрестка!$J$152:$K$156,[5]перекрестка!$J$146:$K$150,[5]перекрестка!$J$140:$K$144,[5]перекрестка!$J$11</definedName>
    <definedName name="P16_SCOPE_FULL_LOAD" hidden="1">[0]!P2_SCOPE_FULL_LOAD,[0]!P3_SCOPE_FULL_LOAD,[0]!P4_SCOPE_FULL_LOAD,[0]!P5_SCOPE_FULL_LOAD,[0]!P6_SCOPE_FULL_LOAD,[0]!P7_SCOPE_FULL_LOAD,[0]!P8_SCOPE_FULL_LOAD</definedName>
    <definedName name="P16_T1_Protect" hidden="1">[5]перекрестка!$J$12:$K$16,[5]перекрестка!$J$17,[5]перекрестка!$J$18:$K$22,[5]перекрестка!$J$24:$K$28,[5]перекрестка!$J$30:$K$34,[5]перекрестка!$F$23:$G$23</definedName>
    <definedName name="P17_SCOPE_FULL_LOAD" hidden="1">[0]!P9_SCOPE_FULL_LOAD,P10_SCOPE_FULL_LOAD,P11_SCOPE_FULL_LOAD,P12_SCOPE_FULL_LOAD,P13_SCOPE_FULL_LOAD,P14_SCOPE_FULL_LOAD,P15_SCOPE_FULL_LOAD</definedName>
    <definedName name="P17_T1_Protect" hidden="1">[5]перекрестка!$F$29:$G$29,[5]перекрестка!$F$61:$G$61,[5]перекрестка!$F$67:$G$67,[5]перекрестка!$F$101:$G$101,[5]перекрестка!$F$107:$G$107</definedName>
    <definedName name="P18_T1_Protect" hidden="1">[5]перекрестка!$F$139:$G$139,[5]перекрестка!$F$145:$G$145,[5]перекрестка!$J$36:$K$40,P1_T1_Protect,P2_T1_Protect,P3_T1_Protect,P4_T1_Protect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2_dip" hidden="1">[2]FST5!$G$100:$G$116,[2]FST5!$G$118:$G$123,[2]FST5!$G$125:$G$126,[2]FST5!$G$128:$G$131,[2]FST5!$G$133,[2]FST5!$G$135:$G$139,[2]FST5!$G$141</definedName>
    <definedName name="P2_SC_CLR" hidden="1">#REF!,#REF!,#REF!,#REF!,#REF!</definedName>
    <definedName name="P2_SC22" hidden="1">#REF!,#REF!,#REF!,#REF!,#REF!,#REF!,#REF!</definedName>
    <definedName name="P2_SCOPE_CORR" hidden="1">#REF!,#REF!,#REF!,#REF!,#REF!,#REF!,#REF!,#REF!</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SAVE2" hidden="1">#REF!,#REF!,#REF!,#REF!,#REF!,#REF!</definedName>
    <definedName name="P2_T1?axis?ПРД2?2005" hidden="1">#REF!,#REF!,#REF!,#REF!,#REF!,#REF!,#REF!</definedName>
    <definedName name="P2_T1?axis?ПРД2?2006" hidden="1">#REF!,#REF!,#REF!,#REF!,#REF!,#REF!,#REF!</definedName>
    <definedName name="P2_T1?Data" hidden="1">#REF!,#REF!,#REF!,#REF!,#REF!,#REF!,#REF!</definedName>
    <definedName name="P2_T1?L1.1.1" hidden="1">#REF!,#REF!,#REF!,#REF!,#REF!,#REF!,#REF!</definedName>
    <definedName name="P2_T1?L1.1.1.1" hidden="1">#REF!,#REF!,#REF!,#REF!,#REF!,#REF!,#REF!</definedName>
    <definedName name="P2_T1?L1.1.2" hidden="1">#REF!,#REF!,#REF!,#REF!,#REF!,#REF!,#REF!</definedName>
    <definedName name="P2_T1?L1.1.2.1" hidden="1">#REF!,#REF!,#REF!,#REF!,#REF!,#REF!,#REF!</definedName>
    <definedName name="P2_T1?L1.1.2.1.1" hidden="1">#REF!,#REF!,#REF!,#REF!,#REF!,#REF!,#REF!</definedName>
    <definedName name="P2_T1?L1.1.2.1.2" hidden="1">#REF!,#REF!,#REF!,#REF!,#REF!,#REF!,#REF!</definedName>
    <definedName name="P2_T1?L1.1.2.1.3" hidden="1">#REF!,#REF!,#REF!,#REF!,#REF!,#REF!,#REF!</definedName>
    <definedName name="P2_T1?L1.1.2.2" hidden="1">#REF!,#REF!,#REF!,#REF!,#REF!,#REF!,#REF!</definedName>
    <definedName name="P2_T1?L1.1.2.3" hidden="1">#REF!,#REF!,#REF!,#REF!,#REF!,#REF!,#REF!</definedName>
    <definedName name="P2_T1?L1.1.2.4" hidden="1">#REF!,#REF!,#REF!,#REF!,#REF!,#REF!,#REF!</definedName>
    <definedName name="P2_T1?L1.1.2.5" hidden="1">#REF!,#REF!,#REF!,#REF!,#REF!,#REF!,#REF!</definedName>
    <definedName name="P2_T1?L1.1.2.6" hidden="1">#REF!,#REF!,#REF!,#REF!,#REF!,#REF!,#REF!</definedName>
    <definedName name="P2_T1?L1.1.2.7" hidden="1">#REF!,#REF!,#REF!,#REF!,#REF!,#REF!,#REF!</definedName>
    <definedName name="P2_T1?L1.1.2.7.1" hidden="1">#REF!,#REF!,#REF!,#REF!,#REF!,#REF!,#REF!</definedName>
    <definedName name="P2_T1?M1" hidden="1">#REF!,#REF!,#REF!,#REF!,#REF!,#REF!,#REF!,#REF!,#REF!,#REF!,#REF!</definedName>
    <definedName name="P2_T1?M2" hidden="1">#REF!,#REF!,#REF!,#REF!,#REF!,#REF!,#REF!,#REF!,#REF!,#REF!,#REF!</definedName>
    <definedName name="P2_T1?unit?ГКАЛ" hidden="1">#REF!,#REF!,#REF!,#REF!,#REF!,#REF!,#REF!</definedName>
    <definedName name="P2_T1?unit?РУБ.ГКАЛ" hidden="1">#REF!,#REF!,#REF!,#REF!,#REF!,#REF!,#REF!</definedName>
    <definedName name="P2_T1?unit?РУБ.ТОНН" hidden="1">#REF!,#REF!,#REF!,#REF!,#REF!,#REF!,#REF!,#REF!,#REF!,#REF!,#REF!</definedName>
    <definedName name="P2_T1?unit?СТР" hidden="1">#REF!,#REF!,#REF!,#REF!,#REF!,#REF!,#REF!</definedName>
    <definedName name="P2_T1?unit?ТОНН" hidden="1">#REF!,#REF!,#REF!,#REF!,#REF!,#REF!,#REF!,#REF!,#REF!,#REF!,#REF!</definedName>
    <definedName name="P2_T1?unit?ТРУБ" hidden="1">#REF!,#REF!,#REF!,#REF!,#REF!,#REF!,#REF!</definedName>
    <definedName name="P2_T1_Protect" hidden="1">[5]перекрестка!$J$68:$K$72,[5]перекрестка!$J$74:$K$78,[5]перекрестка!$J$80:$K$84,[5]перекрестка!$J$89,[5]перекрестка!$J$90:$K$94,[5]перекрестка!$J$95</definedName>
    <definedName name="P2_T4_Protect" hidden="1">'[5]4'!$Q$22:$T$22,'[5]4'!$Q$24:$T$28,'[5]4'!$V$24:$Y$28,'[5]4'!$V$22:$Y$22,'[5]4'!$V$20:$Y$20,'[5]4'!$V$11:$Y$17,'[5]4'!$AA$11:$AD$17,'[5]4'!$AA$20:$AD$20,'[5]4'!$AA$22:$AD$22</definedName>
    <definedName name="P3_dip" hidden="1">[2]FST5!$G$143:$G$145,[2]FST5!$G$214:$G$217,[2]FST5!$G$219:$G$224,[2]FST5!$G$226,[2]FST5!$G$228,[2]FST5!$G$230,[2]FST5!$G$232,[2]FST5!$G$197:$G$212</definedName>
    <definedName name="P3_SC22" hidden="1">#REF!,#REF!,#REF!,#REF!,#REF!,#REF!</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T1?axis?ПРД2?2005" hidden="1">#REF!,#REF!,#REF!,#REF!,#REF!,#REF!,#REF!</definedName>
    <definedName name="P3_T1?axis?ПРД2?2006" hidden="1">#REF!,#REF!,#REF!,#REF!,#REF!,#REF!,#REF!</definedName>
    <definedName name="P3_T1?Data" hidden="1">#REF!,#REF!,#REF!,#REF!,#REF!,#REF!,#REF!</definedName>
    <definedName name="P3_T1?L1.1.1" hidden="1">#REF!,#REF!,#REF!,#REF!,#REF!,#REF!,#REF!</definedName>
    <definedName name="P3_T1?L1.1.1.1" hidden="1">#REF!,#REF!,#REF!,#REF!,#REF!,#REF!,#REF!</definedName>
    <definedName name="P3_T1?L1.1.2" hidden="1">#REF!,#REF!,#REF!,#REF!,#REF!,#REF!,#REF!,P1_T1?L1.1.2</definedName>
    <definedName name="P3_T1?L1.1.2.1" hidden="1">#REF!,#REF!,#REF!,#REF!,#REF!,#REF!,#REF!</definedName>
    <definedName name="P3_T1?L1.1.2.1.1" hidden="1">#REF!,#REF!,#REF!,#REF!,#REF!,#REF!,#REF!</definedName>
    <definedName name="P3_T1?L1.1.2.1.2" hidden="1">#REF!,#REF!,#REF!,#REF!,#REF!,#REF!,#REF!</definedName>
    <definedName name="P3_T1?L1.1.2.1.3" hidden="1">#REF!,#REF!,#REF!,#REF!,#REF!,#REF!,#REF!</definedName>
    <definedName name="P3_T1?L1.1.2.2" hidden="1">#REF!,#REF!,#REF!,#REF!,#REF!,#REF!,#REF!</definedName>
    <definedName name="P3_T1?L1.1.2.3" hidden="1">#REF!,#REF!,#REF!,#REF!,#REF!,#REF!,#REF!</definedName>
    <definedName name="P3_T1?L1.1.2.4" hidden="1">#REF!,#REF!,#REF!,#REF!,#REF!,#REF!,#REF!</definedName>
    <definedName name="P3_T1?L1.1.2.5" hidden="1">#REF!,#REF!,#REF!,#REF!,#REF!,#REF!,#REF!</definedName>
    <definedName name="P3_T1?L1.1.2.6" hidden="1">#REF!,#REF!,#REF!,#REF!,#REF!,#REF!,#REF!</definedName>
    <definedName name="P3_T1?L1.1.2.7" hidden="1">#REF!,#REF!,#REF!,#REF!,#REF!,#REF!,#REF!</definedName>
    <definedName name="P3_T1?L1.1.2.7.1" hidden="1">#REF!,#REF!,#REF!,#REF!,#REF!,#REF!,#REF!</definedName>
    <definedName name="P3_T1?M1" hidden="1">#REF!,#REF!,#REF!,#REF!,#REF!,#REF!,#REF!,#REF!,#REF!,#REF!,#REF!</definedName>
    <definedName name="P3_T1?M2" hidden="1">#REF!,#REF!,#REF!,#REF!,#REF!,#REF!,#REF!,#REF!,#REF!,#REF!,#REF!</definedName>
    <definedName name="P3_T1?unit?ГКАЛ" hidden="1">#REF!,#REF!,#REF!,#REF!,#REF!,#REF!,#REF!</definedName>
    <definedName name="P3_T1?unit?РУБ.ГКАЛ" hidden="1">#REF!,#REF!,#REF!,#REF!,#REF!,#REF!,#REF!</definedName>
    <definedName name="P3_T1?unit?РУБ.ТОНН" hidden="1">#REF!,#REF!,#REF!,#REF!,#REF!,#REF!,#REF!,#REF!,#REF!,#REF!,#REF!</definedName>
    <definedName name="P3_T1?unit?СТР" hidden="1">#REF!,#REF!,#REF!,#REF!,#REF!,#REF!,#REF!</definedName>
    <definedName name="P3_T1?unit?ТОНН" hidden="1">#REF!,#REF!,#REF!,#REF!,#REF!,#REF!,#REF!,#REF!,#REF!,#REF!,#REF!</definedName>
    <definedName name="P3_T1?unit?ТРУБ" hidden="1">#REF!,#REF!,#REF!,#REF!,#REF!,#REF!,#REF!</definedName>
    <definedName name="P3_T1_Protect" hidden="1">[5]перекрестка!$J$96:$K$100,[5]перекрестка!$J$102:$K$106,[5]перекрестка!$J$108:$K$112,[5]перекрестка!$J$114:$K$118,[5]перекрестка!$J$120:$K$124</definedName>
    <definedName name="P4_dip" hidden="1">[2]FST5!$G$70:$G$75,[2]FST5!$G$77:$G$78,[2]FST5!$G$80:$G$83,[2]FST5!$G$85,[2]FST5!$G$87:$G$91,[2]FST5!$G$93,[2]FST5!$G$95:$G$97,[2]FST5!$G$52:$G$68</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T1?Data" hidden="1">#REF!,#REF!,#REF!,#REF!,#REF!,#REF!,#REF!</definedName>
    <definedName name="P4_T1?unit?ГКАЛ" hidden="1">#REF!,#REF!,#REF!,#REF!,#REF!,#REF!,#REF!</definedName>
    <definedName name="P4_T1?unit?РУБ.ГКАЛ" hidden="1">#REF!,#REF!,#REF!,#REF!,#REF!,#REF!,#REF!</definedName>
    <definedName name="P4_T1?unit?РУБ.ТОНН" hidden="1">#REF!,#REF!,#REF!,#REF!,#REF!,#REF!,#REF!,#REF!,#REF!,#REF!,#REF!</definedName>
    <definedName name="P4_T1?unit?СТР" hidden="1">#REF!,#REF!,#REF!,#REF!,#REF!,#REF!,#REF!</definedName>
    <definedName name="P4_T1?unit?ТОНН" hidden="1">#REF!,#REF!,#REF!,#REF!,#REF!,#REF!,#REF!,#REF!,#REF!,#REF!,#REF!</definedName>
    <definedName name="P4_T1?unit?ТРУБ" hidden="1">#REF!,#REF!,#REF!,#REF!,#REF!,#REF!,#REF!</definedName>
    <definedName name="P4_T1_Protect" hidden="1">[5]перекрестка!$J$127,[5]перекрестка!$J$128:$K$132,[5]перекрестка!$J$133,[5]перекрестка!$J$134:$K$138,[5]перекрестка!$N$11:$N$22,[5]перекрестка!$N$24:$N$28</definedName>
    <definedName name="P5_SCOPE_FULL_LOAD" hidden="1">#REF!,#REF!,#REF!,#REF!,#REF!,#REF!</definedName>
    <definedName name="P5_SCOPE_NOTIND" hidden="1">#REF!,#REF!,#REF!,#REF!,#REF!,#REF!,#REF!</definedName>
    <definedName name="P5_SCOPE_NotInd2" hidden="1">#REF!,#REF!,#REF!,#REF!,#REF!,#REF!,#REF!</definedName>
    <definedName name="P5_T1?Data" hidden="1">#REF!,#REF!,#REF!,#REF!,#REF!,#REF!,#REF!</definedName>
    <definedName name="P5_T1?unit?ГКАЛ" hidden="1">#REF!,#REF!,#REF!,#REF!,#REF!,#REF!,#REF!</definedName>
    <definedName name="P5_T1?unit?РУБ.ГКАЛ" hidden="1">#REF!,#REF!,#REF!,#REF!,#REF!,#REF!,#REF!</definedName>
    <definedName name="P5_T1?unit?РУБ.ТОНН" hidden="1">#REF!,#REF!,#REF!,#REF!,#REF!,#REF!,P1_T1?unit?РУБ.ТОНН,P2_T1?unit?РУБ.ТОНН,P3_T1?unit?РУБ.ТОНН</definedName>
    <definedName name="P5_T1?unit?СТР" hidden="1">#REF!,#REF!,#REF!,#REF!,#REF!,#REF!,#REF!</definedName>
    <definedName name="P5_T1?unit?ТРУБ" hidden="1">#REF!,#REF!,#REF!,#REF!,#REF!,#REF!,#REF!</definedName>
    <definedName name="P5_T1_Protect" hidden="1">[5]перекрестка!$N$30:$N$34,[5]перекрестка!$N$36:$N$40,[5]перекрестка!$N$42:$N$46,[5]перекрестка!$N$49:$N$60,[5]перекрестка!$N$62:$N$66</definedName>
    <definedName name="P6_SCOPE_FULL_LOAD" hidden="1">#REF!,#REF!,#REF!,#REF!,#REF!,#REF!</definedName>
    <definedName name="P6_SCOPE_NOTIND" hidden="1">#REF!,#REF!,#REF!,#REF!,#REF!,#REF!,#REF!</definedName>
    <definedName name="P6_SCOPE_NotInd2" hidden="1">#REF!,#REF!,#REF!,#REF!,#REF!,#REF!,#REF!</definedName>
    <definedName name="P6_T1?Data" hidden="1">#REF!,#REF!,#REF!,#REF!,#REF!,#REF!,#REF!</definedName>
    <definedName name="P6_T1?unit?ГКАЛ" hidden="1">#REF!,#REF!,#REF!,#REF!,#REF!,#REF!,#REF!</definedName>
    <definedName name="P6_T1?unit?РУБ.ГКАЛ" hidden="1">#REF!,#REF!,#REF!,#REF!,#REF!,#REF!,#REF!</definedName>
    <definedName name="P6_T1?unit?СТР" hidden="1">#REF!,#REF!,#REF!,#REF!,#REF!,#REF!,#REF!,P1_T1?unit?СТР</definedName>
    <definedName name="P6_T1?unit?ТРУБ" hidden="1">#REF!,#REF!,#REF!,#REF!,#REF!,#REF!,#REF!</definedName>
    <definedName name="P6_T1_Protect" hidden="1">[5]перекрестка!$N$68:$N$72,[5]перекрестка!$N$74:$N$78,[5]перекрестка!$N$80:$N$84,[5]перекрестка!$N$89:$N$100,[5]перекрестка!$N$102:$N$106</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T1?Data" hidden="1">#REF!,#REF!,#REF!,#REF!,#REF!,#REF!,#REF!</definedName>
    <definedName name="P7_T1?unit?ТРУБ" hidden="1">#REF!,#REF!,#REF!,#REF!,#REF!,#REF!,#REF!</definedName>
    <definedName name="P7_T1_Protect" hidden="1">[5]перекрестка!$N$108:$N$112,[5]перекрестка!$N$114:$N$118,[5]перекрестка!$N$120:$N$124,[5]перекрестка!$N$127:$N$138,[5]перекрестка!$N$140:$N$144</definedName>
    <definedName name="P8_SCOPE_FULL_LOAD" hidden="1">#REF!,#REF!,#REF!,#REF!,#REF!,#REF!</definedName>
    <definedName name="P8_SCOPE_NOTIND" hidden="1">#REF!,#REF!,#REF!,#REF!,#REF!,#REF!</definedName>
    <definedName name="P8_T1?Data" hidden="1">#REF!,#REF!,#REF!,#REF!,#REF!,#REF!,#REF!</definedName>
    <definedName name="P8_T1?unit?ТРУБ" hidden="1">#REF!,#REF!,#REF!,#REF!,#REF!,#REF!,#REF!</definedName>
    <definedName name="P8_T1_Protect" hidden="1">[5]перекрестка!$N$146:$N$150,[5]перекрестка!$N$152:$N$156,[5]перекрестка!$N$158:$N$162,[5]перекрестка!$F$11:$G$11,[5]перекрестка!$F$12:$H$16</definedName>
    <definedName name="P9_SCOPE_FULL_LOAD" hidden="1">#REF!,#REF!,#REF!,#REF!,#REF!,#REF!</definedName>
    <definedName name="P9_SCOPE_NotInd" hidden="1">#REF!,[0]!P1_SCOPE_NOTIND,[0]!P2_SCOPE_NOTIND,[0]!P3_SCOPE_NOTIND,[0]!P4_SCOPE_NOTIND,[0]!P5_SCOPE_NOTIND,[0]!P6_SCOPE_NOTIND,[0]!P7_SCOPE_NOTIND</definedName>
    <definedName name="P9_T1?Data" hidden="1">#REF!,#REF!,#REF!,#REF!,#REF!,#REF!,#REF!</definedName>
    <definedName name="P9_T1?unit?ТРУБ" hidden="1">#REF!,#REF!,#REF!,#REF!,#REF!,#REF!,#REF!</definedName>
    <definedName name="P9_T1_Protect" hidden="1">[5]перекрестка!$F$17:$G$17,[5]перекрестка!$F$18:$H$22,[5]перекрестка!$F$24:$H$28,[5]перекрестка!$F$30:$H$34,[5]перекрестка!$F$36:$H$40</definedName>
    <definedName name="popiiiiiiiiiiiiiiiiiii" hidden="1">{#N/A,#N/A,TRUE,"Лист1";#N/A,#N/A,TRUE,"Лист2";#N/A,#N/A,TRUE,"Лист3"}</definedName>
    <definedName name="rerttryu" hidden="1">{#N/A,#N/A,TRUE,"Лист1";#N/A,#N/A,TRUE,"Лист2";#N/A,#N/A,TRUE,"Лист3"}</definedName>
    <definedName name="rrrr" hidden="1">#REF!,#REF!,#REF!,#REF!,#REF!,#REF!</definedName>
    <definedName name="rrtdrdrdsf" hidden="1">{#N/A,#N/A,TRUE,"Лист1";#N/A,#N/A,TRUE,"Лист2";#N/A,#N/A,TRUE,"Лист3"}</definedName>
    <definedName name="SAPBEXrevision" hidden="1">1</definedName>
    <definedName name="SAPBEXsysID" hidden="1">"BW2"</definedName>
    <definedName name="SAPBEXwbID" hidden="1">"479GSPMTNK9HM4ZSIVE5K2SH6"</definedName>
    <definedName name="trfgffffffffffffffffff" hidden="1">{#N/A,#N/A,TRUE,"Лист1";#N/A,#N/A,TRUE,"Лист2";#N/A,#N/A,TRUE,"Лист3"}</definedName>
    <definedName name="trttttttttttttttttttt" hidden="1">{#N/A,#N/A,TRUE,"Лист1";#N/A,#N/A,TRUE,"Лист2";#N/A,#N/A,TRUE,"Лист3"}</definedName>
    <definedName name="ttttttttttttttttt" hidden="1">#REF!,#REF!,#REF!,#REF!,#REF!,#REF!</definedName>
    <definedName name="uhjhhhhhhhhhhhhh" hidden="1">{#N/A,#N/A,TRUE,"Лист1";#N/A,#N/A,TRUE,"Лист2";#N/A,#N/A,TRUE,"Лист3"}</definedName>
    <definedName name="uiyuyuy" hidden="1">{#N/A,#N/A,TRUE,"Лист1";#N/A,#N/A,TRUE,"Лист2";#N/A,#N/A,TRUE,"Лист3"}</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n" hidden="1">{#N/A,#N/A,TRUE,"Лист1";#N/A,#N/A,TRUE,"Лист2";#N/A,#N/A,TRUE,"Лист3"}</definedName>
    <definedName name="waddddddddddddddddddd" hidden="1">{#N/A,#N/A,TRUE,"Лист1";#N/A,#N/A,TRUE,"Лист2";#N/A,#N/A,TRUE,"Лист3"}</definedName>
    <definedName name="wesddddddddddddddddd" hidden="1">{#N/A,#N/A,TRUE,"Лист1";#N/A,#N/A,TRUE,"Лист2";#N/A,#N/A,TRUE,"Лист3"}</definedName>
    <definedName name="wrn.ррр." hidden="1">{#N/A,#N/A,FALSE,"Уравнения"}</definedName>
    <definedName name="wrn.Сравнение._.с._.отраслями." hidden="1">{#N/A,#N/A,TRUE,"Лист1";#N/A,#N/A,TRUE,"Лист2";#N/A,#N/A,TRUE,"Лист3"}</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yyyyyyyyyyyy" hidden="1">#REF!,#REF!,#REF!,#REF!,#REF!,#REF!</definedName>
    <definedName name="Z_1E94C8C9_5564_47D2_9D36_2E5046C7CB17_.wvu.Rows" localSheetId="0" hidden="1">АЭ!#REF!</definedName>
    <definedName name="Z_597E2910_94CE_4DB9_A37F_D7F0989E82AB_.wvu.Rows" localSheetId="0" hidden="1">АЭ!#REF!</definedName>
    <definedName name="Z_684D04CA_5AD4_4DAE_945B_679BA8B5A254_.wvu.Rows" localSheetId="0" hidden="1">АЭ!#REF!</definedName>
    <definedName name="Z_BA9C5491_E055_4315_A4F2_CCD1D88D63FA_.wvu.Rows" localSheetId="0" hidden="1">АЭ!#REF!</definedName>
    <definedName name="ааа" hidden="1">{#N/A,#N/A,TRUE,"Лист1";#N/A,#N/A,TRUE,"Лист2";#N/A,#N/A,TRUE,"Лист3"}</definedName>
    <definedName name="витт" hidden="1">{#N/A,#N/A,TRUE,"Лист1";#N/A,#N/A,TRUE,"Лист2";#N/A,#N/A,TRUE,"Лист3"}</definedName>
    <definedName name="вуув" hidden="1">{#N/A,#N/A,TRUE,"Лист1";#N/A,#N/A,TRUE,"Лист2";#N/A,#N/A,TRUE,"Лист3"}</definedName>
    <definedName name="выап" hidden="1">#REF!</definedName>
    <definedName name="выыапвавап" hidden="1">{#N/A,#N/A,TRUE,"Лист1";#N/A,#N/A,TRUE,"Лист2";#N/A,#N/A,TRUE,"Лист3"}</definedName>
    <definedName name="гнгепнапра" hidden="1">{#N/A,#N/A,TRUE,"Лист1";#N/A,#N/A,TRUE,"Лист2";#N/A,#N/A,TRUE,"Лист3"}</definedName>
    <definedName name="ГОР" hidden="1">[0]!P5_T1_Protect,[0]!P6_T1_Protect,[0]!P7_T1_Protect,[0]!P8_T1_Protect,[0]!P9_T1_Protect,[0]!P10_T1_Protect,[0]!P11_T1_Protect,[0]!P12_T1_Protect,[0]!P13_T1_Protect,[0]!P14_T1_Protect</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дшголлололол" hidden="1">{#N/A,#N/A,TRUE,"Лист1";#N/A,#N/A,TRUE,"Лист2";#N/A,#N/A,TRUE,"Лист3"}</definedName>
    <definedName name="еапапарорппис" hidden="1">{#N/A,#N/A,TRUE,"Лист1";#N/A,#N/A,TRUE,"Лист2";#N/A,#N/A,TRUE,"Лист3"}</definedName>
    <definedName name="евапараорплор" hidden="1">{#N/A,#N/A,TRUE,"Лист1";#N/A,#N/A,TRUE,"Лист2";#N/A,#N/A,TRUE,"Лист3"}</definedName>
    <definedName name="епор" hidden="1">#REF!,#REF!,#REF!,#REF!</definedName>
    <definedName name="ждждлдлодл" hidden="1">{#N/A,#N/A,TRUE,"Лист1";#N/A,#N/A,TRUE,"Лист2";#N/A,#N/A,TRUE,"Лист3"}</definedName>
    <definedName name="жж" hidden="1">{#N/A,#N/A,TRUE,"Лист1";#N/A,#N/A,TRUE,"Лист2";#N/A,#N/A,TRUE,"Лист3"}</definedName>
    <definedName name="зщщщшгрпаав" hidden="1">{#N/A,#N/A,TRUE,"Лист1";#N/A,#N/A,TRUE,"Лист2";#N/A,#N/A,TRUE,"Лист3"}</definedName>
    <definedName name="индцкавг98" hidden="1">{#N/A,#N/A,TRUE,"Лист1";#N/A,#N/A,TRUE,"Лист2";#N/A,#N/A,TRUE,"Лист3"}</definedName>
    <definedName name="кеппппппппппп" hidden="1">{#N/A,#N/A,TRUE,"Лист1";#N/A,#N/A,TRUE,"Лист2";#N/A,#N/A,TRUE,"Лист3"}</definedName>
    <definedName name="лдлдолорар" hidden="1">{#N/A,#N/A,TRUE,"Лист1";#N/A,#N/A,TRUE,"Лист2";#N/A,#N/A,TRUE,"Лист3"}</definedName>
    <definedName name="лен" hidden="1">{#N/A,#N/A,TRUE,"Лист1";#N/A,#N/A,TRUE,"Лист2";#N/A,#N/A,TRUE,"Лист3"}</definedName>
    <definedName name="Лицензии" hidden="1">{#N/A,#N/A,TRUE,"Лист1";#N/A,#N/A,TRUE,"Лист2";#N/A,#N/A,TRUE,"Лист3"}</definedName>
    <definedName name="лщжо" hidden="1">{#N/A,#N/A,TRUE,"Лист1";#N/A,#N/A,TRUE,"Лист2";#N/A,#N/A,TRUE,"Лист3"}</definedName>
    <definedName name="нгневаапор" hidden="1">{#N/A,#N/A,TRUE,"Лист1";#N/A,#N/A,TRUE,"Лист2";#N/A,#N/A,TRUE,"Лист3"}</definedName>
    <definedName name="ншш" hidden="1">{#N/A,#N/A,TRUE,"Лист1";#N/A,#N/A,TRUE,"Лист2";#N/A,#N/A,TRUE,"Лист3"}</definedName>
    <definedName name="_xlnm.Print_Area" localSheetId="0">АЭ!$A$1:$G$106</definedName>
    <definedName name="_xlnm.Print_Area" localSheetId="1">БЭ!$A$1:$F$92</definedName>
    <definedName name="_xlnm.Print_Area" localSheetId="2">ГАЭС!$A$1:$F$103</definedName>
    <definedName name="_xlnm.Print_Area" localSheetId="4">КуЭ!$A$1:$F$106</definedName>
    <definedName name="_xlnm.Print_Area" localSheetId="3">КЭ!$A$1:$J$94</definedName>
    <definedName name="_xlnm.Print_Area" localSheetId="5">ОЭ!$A$1:$F$102</definedName>
    <definedName name="_xlnm.Print_Area" localSheetId="6">ХЭ!$A$1:$H$109</definedName>
    <definedName name="_xlnm.Print_Area" localSheetId="7">ЧЭ!$A$1:$F$100</definedName>
    <definedName name="оллртимиава" hidden="1">{#N/A,#N/A,TRUE,"Лист1";#N/A,#N/A,TRUE,"Лист2";#N/A,#N/A,TRUE,"Лист3"}</definedName>
    <definedName name="орлороррлоорпапа" hidden="1">{#N/A,#N/A,TRUE,"Лист1";#N/A,#N/A,TRUE,"Лист2";#N/A,#N/A,TRUE,"Лист3"}</definedName>
    <definedName name="ороорправ" hidden="1">{#N/A,#N/A,TRUE,"Лист1";#N/A,#N/A,TRUE,"Лист2";#N/A,#N/A,TRUE,"Лист3"}</definedName>
    <definedName name="памсмчвв" hidden="1">{#N/A,#N/A,TRUE,"Лист1";#N/A,#N/A,TRUE,"Лист2";#N/A,#N/A,TRUE,"Лист3"}</definedName>
    <definedName name="папаорпрпрпр" hidden="1">{#N/A,#N/A,TRUE,"Лист1";#N/A,#N/A,TRUE,"Лист2";#N/A,#N/A,TRUE,"Лист3"}</definedName>
    <definedName name="прибыль3" hidden="1">{#N/A,#N/A,TRUE,"Лист1";#N/A,#N/A,TRUE,"Лист2";#N/A,#N/A,TRUE,"Лист3"}</definedName>
    <definedName name="прпропорпрпр" hidden="1">{#N/A,#N/A,TRUE,"Лист1";#N/A,#N/A,TRUE,"Лист2";#N/A,#N/A,TRUE,"Лист3"}</definedName>
    <definedName name="рис1" hidden="1">{#N/A,#N/A,TRUE,"Лист1";#N/A,#N/A,TRUE,"Лист2";#N/A,#N/A,TRUE,"Лист3"}</definedName>
    <definedName name="рортимсчвы" hidden="1">{#N/A,#N/A,TRUE,"Лист1";#N/A,#N/A,TRUE,"Лист2";#N/A,#N/A,TRUE,"Лист3"}</definedName>
    <definedName name="ррапав" hidden="1">{#N/A,#N/A,TRUE,"Лист1";#N/A,#N/A,TRUE,"Лист2";#N/A,#N/A,TRUE,"Лист3"}</definedName>
    <definedName name="сиитьь" hidden="1">{#N/A,#N/A,TRUE,"Лист1";#N/A,#N/A,TRUE,"Лист2";#N/A,#N/A,TRUE,"Лист3"}</definedName>
    <definedName name="тп" hidden="1">{#N/A,#N/A,TRUE,"Лист1";#N/A,#N/A,TRUE,"Лист2";#N/A,#N/A,TRUE,"Лист3"}</definedName>
    <definedName name="ТЭП2" hidden="1">{#N/A,#N/A,TRUE,"Лист1";#N/A,#N/A,TRUE,"Лист2";#N/A,#N/A,TRUE,"Лист3"}</definedName>
    <definedName name="укеееукеееееееееееееее" hidden="1">{#N/A,#N/A,TRUE,"Лист1";#N/A,#N/A,TRUE,"Лист2";#N/A,#N/A,TRUE,"Лист3"}</definedName>
    <definedName name="укеукеуеуе" hidden="1">{#N/A,#N/A,TRUE,"Лист1";#N/A,#N/A,TRUE,"Лист2";#N/A,#N/A,TRUE,"Лист3"}</definedName>
    <definedName name="уыавыапвпаворорол" hidden="1">{#N/A,#N/A,TRUE,"Лист1";#N/A,#N/A,TRUE,"Лист2";#N/A,#N/A,TRUE,"Лист3"}</definedName>
    <definedName name="шгшрормпавкаы" hidden="1">{#N/A,#N/A,TRUE,"Лист1";#N/A,#N/A,TRUE,"Лист2";#N/A,#N/A,TRUE,"Лист3"}</definedName>
    <definedName name="шоапвваыаыф" hidden="1">{#N/A,#N/A,TRUE,"Лист1";#N/A,#N/A,TRUE,"Лист2";#N/A,#N/A,TRUE,"Лист3"}</definedName>
    <definedName name="шооитиаавч" hidden="1">{#N/A,#N/A,TRUE,"Лист1";#N/A,#N/A,TRUE,"Лист2";#N/A,#N/A,TRUE,"Лист3"}</definedName>
    <definedName name="шш" hidden="1">{#N/A,#N/A,TRUE,"Лист1";#N/A,#N/A,TRUE,"Лист2";#N/A,#N/A,TRUE,"Лист3"}</definedName>
    <definedName name="щшлдолрорми" hidden="1">{#N/A,#N/A,TRUE,"Лист1";#N/A,#N/A,TRUE,"Лист2";#N/A,#N/A,TRUE,"Лист3"}</definedName>
    <definedName name="ыапр" hidden="1">{#N/A,#N/A,TRUE,"Лист1";#N/A,#N/A,TRUE,"Лист2";#N/A,#N/A,TRUE,"Лист3"}</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юбьбютьи" hidden="1">{#N/A,#N/A,TRUE,"Лист1";#N/A,#N/A,TRUE,"Лист2";#N/A,#N/A,TRUE,"Лист3"}</definedName>
    <definedName name="юлолтррпв" hidden="1">{#N/A,#N/A,TRUE,"Лист1";#N/A,#N/A,TRUE,"Лист2";#N/A,#N/A,TRUE,"Лист3"}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1" i="6" l="1"/>
  <c r="E20" i="3" l="1"/>
  <c r="E88" i="9" l="1"/>
  <c r="E83" i="9"/>
  <c r="E78" i="9"/>
  <c r="E73" i="9"/>
  <c r="E70" i="9"/>
  <c r="D70" i="9"/>
  <c r="D67" i="9"/>
  <c r="E54" i="9"/>
  <c r="D54" i="9"/>
  <c r="D41" i="9" s="1"/>
  <c r="E41" i="9"/>
  <c r="E29" i="9"/>
  <c r="D29" i="9"/>
  <c r="E20" i="9"/>
  <c r="D20" i="9"/>
  <c r="D19" i="9" s="1"/>
  <c r="E19" i="9"/>
  <c r="D18" i="9" l="1"/>
  <c r="E66" i="9"/>
  <c r="E82" i="8" l="1"/>
  <c r="E77" i="8"/>
  <c r="E72" i="8"/>
  <c r="E67" i="8"/>
  <c r="D63" i="8"/>
  <c r="D43" i="8"/>
  <c r="E42" i="8"/>
  <c r="E41" i="8"/>
  <c r="D33" i="8"/>
  <c r="D30" i="8" s="1"/>
  <c r="D23" i="8"/>
  <c r="E23" i="8" l="1"/>
  <c r="D22" i="8"/>
  <c r="D21" i="8" s="1"/>
  <c r="E33" i="8"/>
  <c r="E43" i="8"/>
  <c r="E22" i="8" l="1"/>
  <c r="E21" i="8" l="1"/>
  <c r="E62" i="4" l="1"/>
  <c r="E49" i="4"/>
  <c r="E33" i="4"/>
  <c r="E28" i="4"/>
  <c r="E21" i="4"/>
  <c r="E20" i="4"/>
  <c r="E19" i="4" s="1"/>
  <c r="I20" i="6" l="1"/>
  <c r="I30" i="6" s="1"/>
  <c r="I79" i="6"/>
  <c r="I74" i="6"/>
  <c r="I69" i="6"/>
  <c r="I64" i="6"/>
  <c r="I56" i="6"/>
  <c r="H53" i="6"/>
  <c r="H40" i="6" s="1"/>
  <c r="H49" i="6"/>
  <c r="I40" i="6"/>
  <c r="I57" i="6" s="1"/>
  <c r="H30" i="6"/>
  <c r="H27" i="6"/>
  <c r="H20" i="6"/>
  <c r="H19" i="6" l="1"/>
  <c r="H18" i="6" s="1"/>
  <c r="I27" i="6"/>
  <c r="I35" i="6"/>
  <c r="E89" i="3" l="1"/>
  <c r="E84" i="3"/>
  <c r="E79" i="3"/>
  <c r="E74" i="3"/>
  <c r="E62" i="3"/>
  <c r="E49" i="3"/>
  <c r="E32" i="3"/>
  <c r="D32" i="3"/>
  <c r="E29" i="3"/>
  <c r="E22" i="3"/>
  <c r="E21" i="3" s="1"/>
  <c r="D21" i="3"/>
  <c r="E84" i="7" l="1"/>
  <c r="E79" i="7"/>
  <c r="E74" i="7"/>
  <c r="E69" i="7"/>
  <c r="E30" i="7" l="1"/>
  <c r="E66" i="7"/>
  <c r="E45" i="7"/>
  <c r="E61" i="7"/>
  <c r="E23" i="7" l="1"/>
  <c r="E22" i="7" l="1"/>
  <c r="E21" i="7" l="1"/>
  <c r="F64" i="1" l="1"/>
  <c r="F26" i="1"/>
  <c r="F87" i="1"/>
  <c r="F92" i="1" s="1"/>
  <c r="E87" i="1"/>
  <c r="E92" i="1" s="1"/>
  <c r="D87" i="1"/>
  <c r="D92" i="1" s="1"/>
  <c r="F82" i="1"/>
  <c r="E82" i="1"/>
  <c r="D82" i="1"/>
  <c r="F77" i="1"/>
  <c r="E77" i="1"/>
  <c r="D77" i="1"/>
  <c r="F72" i="1"/>
  <c r="F69" i="1"/>
  <c r="E69" i="1"/>
  <c r="D69" i="1"/>
  <c r="E66" i="1"/>
  <c r="D66" i="1"/>
  <c r="F65" i="1"/>
  <c r="E65" i="1"/>
  <c r="F61" i="1"/>
  <c r="F56" i="1" s="1"/>
  <c r="F43" i="1" s="1"/>
  <c r="E56" i="1"/>
  <c r="E43" i="1" s="1"/>
  <c r="D56" i="1"/>
  <c r="F33" i="1"/>
  <c r="F30" i="1" s="1"/>
  <c r="E33" i="1"/>
  <c r="D33" i="1"/>
  <c r="D30" i="1" s="1"/>
  <c r="E30" i="1"/>
  <c r="F24" i="1"/>
  <c r="F23" i="1" s="1"/>
  <c r="F22" i="1" s="1"/>
  <c r="E23" i="1"/>
  <c r="E22" i="1"/>
  <c r="D22" i="1" l="1"/>
  <c r="E21" i="1"/>
  <c r="F21" i="1"/>
  <c r="D21" i="1" l="1"/>
  <c r="E31" i="5" l="1"/>
  <c r="F69" i="5"/>
  <c r="G71" i="5"/>
  <c r="E67" i="5"/>
  <c r="G93" i="5"/>
  <c r="G87" i="5"/>
  <c r="F87" i="5"/>
  <c r="G82" i="5"/>
  <c r="F82" i="5"/>
  <c r="G77" i="5"/>
  <c r="F77" i="5"/>
  <c r="F68" i="5"/>
  <c r="G64" i="5"/>
  <c r="G61" i="5" s="1"/>
  <c r="E61" i="5"/>
  <c r="F59" i="5"/>
  <c r="G58" i="5"/>
  <c r="E48" i="5"/>
  <c r="F47" i="5"/>
  <c r="F61" i="5" s="1"/>
  <c r="F48" i="5" s="1"/>
  <c r="G44" i="5"/>
  <c r="G39" i="5"/>
  <c r="G37" i="5"/>
  <c r="G36" i="5"/>
  <c r="G33" i="5" s="1"/>
  <c r="G31" i="5" s="1"/>
  <c r="G28" i="5" s="1"/>
  <c r="G35" i="5"/>
  <c r="F35" i="5"/>
  <c r="F33" i="5" s="1"/>
  <c r="F31" i="5" s="1"/>
  <c r="F28" i="5" s="1"/>
  <c r="E33" i="5"/>
  <c r="E28" i="5" s="1"/>
  <c r="F23" i="5"/>
  <c r="G22" i="5"/>
  <c r="G21" i="5"/>
  <c r="E21" i="5"/>
  <c r="G20" i="5" l="1"/>
  <c r="G48" i="5"/>
  <c r="G69" i="5"/>
  <c r="F22" i="5"/>
  <c r="F21" i="5" s="1"/>
  <c r="F20" i="5" s="1"/>
  <c r="F19" i="5" s="1"/>
  <c r="E20" i="5"/>
  <c r="G19" i="5"/>
  <c r="G65" i="5"/>
  <c r="E19" i="5" l="1"/>
</calcChain>
</file>

<file path=xl/sharedStrings.xml><?xml version="1.0" encoding="utf-8"?>
<sst xmlns="http://schemas.openxmlformats.org/spreadsheetml/2006/main" count="2373" uniqueCount="531">
  <si>
    <t>Приложение № 2</t>
  </si>
  <si>
    <t>к Приказу Федеральной службы по тарифам</t>
  </si>
  <si>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</si>
  <si>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</si>
  <si>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</si>
  <si>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</si>
  <si>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</si>
  <si>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r>
      <t xml:space="preserve">Наименование организации:  </t>
    </r>
    <r>
      <rPr>
        <u/>
        <sz val="12"/>
        <rFont val="Times New Roman"/>
        <family val="1"/>
        <charset val="204"/>
      </rPr>
      <t>филиал ПАО "Россети Сибирь" - "Алтайэнерго"</t>
    </r>
  </si>
  <si>
    <r>
      <t xml:space="preserve">ИНН:                                       </t>
    </r>
    <r>
      <rPr>
        <u/>
        <sz val="12"/>
        <rFont val="Times New Roman"/>
        <family val="1"/>
        <charset val="204"/>
      </rPr>
      <t>2460069527</t>
    </r>
  </si>
  <si>
    <t>КПП:                                       997450001</t>
  </si>
  <si>
    <r>
      <t xml:space="preserve">Долгосрочный период регулирования: </t>
    </r>
    <r>
      <rPr>
        <u/>
        <sz val="12"/>
        <rFont val="Times New Roman"/>
        <family val="1"/>
        <charset val="204"/>
      </rPr>
      <t>2018-2022 гг.</t>
    </r>
  </si>
  <si>
    <t>№ п/п</t>
  </si>
  <si>
    <t>Показатель</t>
  </si>
  <si>
    <t>Ед.изм.</t>
  </si>
  <si>
    <t>Примечание ***</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</si>
  <si>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</si>
  <si>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</si>
  <si>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</si>
  <si>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</si>
  <si>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</si>
  <si>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</si>
  <si>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</si>
  <si>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</si>
  <si>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</si>
  <si>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</si>
  <si>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</si>
  <si>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</si>
  <si>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</si>
  <si>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</si>
  <si>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</si>
  <si>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нет данных</t>
  </si>
  <si>
    <t>В ТБР расходы на ремонт утверждены одной суммой без разбивки по статьям затрат. В формате в графе "план" отражены по стр.1.1.3.3.1.</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</si>
  <si>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</si>
  <si>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</si>
  <si>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 Расходы в ТБР включают только услуги производственного характера (эксплуатация).
По факту учтены, затраты на ремонт (33 812 тыс. руб.), услуги по техническому надзору (2 748  тыс. руб.), услуги по испытанию и поверке приборов (5 692 тыс. руб.), диагностика и испытание передаточных устройств  (5 032 тыс. руб.), прочие расходы (22 238 тыс. руб.)  </t>
  </si>
  <si>
    <t>1.1.1.3.1</t>
  </si>
  <si>
    <t>в том числе на ремонт</t>
  </si>
  <si>
    <t>1.1.2</t>
  </si>
  <si>
    <t>Фонд оплаты труда</t>
  </si>
  <si>
    <t>В ТБР не предусмотрены доплаты в полном объеме за  сверхурочную работу, за работу в выходные и праздничные дни для ликвидации аварийных ситуаций и технологических нарушений.</t>
  </si>
  <si>
    <t>1.1.2.1</t>
  </si>
  <si>
    <t>1.1.3</t>
  </si>
  <si>
    <t>Прочие подконтрольные расходы (с расшифровкой)</t>
  </si>
  <si>
    <t>1.1.3.1</t>
  </si>
  <si>
    <t>в том числе прибыль на социальное развитие (включая социальные выплаты)</t>
  </si>
  <si>
    <t>В рамках ТБР не учтены затраты, которые выплачиваются по коллективному договору исходя из финансовых возможностей филиала.</t>
  </si>
  <si>
    <t>1.1.3.2</t>
  </si>
  <si>
    <t>в том числе транспортные услуги</t>
  </si>
  <si>
    <t>1.1.3.3</t>
  </si>
  <si>
    <t>в том числе прочие расходы (с расшифровкой)****</t>
  </si>
  <si>
    <t>1.1.3.3.1</t>
  </si>
  <si>
    <t xml:space="preserve">ремонт основных фондов </t>
  </si>
  <si>
    <t>В ТБР прямые затраты на ремонт отражены одной суммой, без разбивки по статьям затрат. Фактические расходы отражены в статьях 1.1.1.2; 1.1.1.3.1. и составляют 262 007 тыс. руб. Основное отклонение связано с  ростом стоимости проведения ремонтных работ. Все проведенные ремонтные работы были направлены на повышение надежного электроснабжения потребителей Алтайского края.</t>
  </si>
  <si>
    <t>1.1.3.3.2</t>
  </si>
  <si>
    <t>оплата работ и услуг сторонних организаций</t>
  </si>
  <si>
    <t>Основное отклонение сложилось по статье информационные услуги (ТБР- 25 398 тыс. руб., факт - 102 158 тыс. руб) . В ТБР не учтены договоры, которые заключены на основании закупки путем открытого запроса предложений в электронной форме, а также планируемые к заключению в 2018 г.</t>
  </si>
  <si>
    <t>1.1.3.3.3</t>
  </si>
  <si>
    <t xml:space="preserve">расходы на командировки и представительские </t>
  </si>
  <si>
    <t xml:space="preserve">Рост затрат обусловлен увеличением цен на гостиницы,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t>
  </si>
  <si>
    <t>1.1.3.3.4</t>
  </si>
  <si>
    <t>расходы на подготовку кадров</t>
  </si>
  <si>
    <t>В связи с увеличением объема услуг на основании плана-графика на обучение персонала  в соответствии с законодательством РФ</t>
  </si>
  <si>
    <t>1.1.3.3.5</t>
  </si>
  <si>
    <t>расходы на обеспечение нормальных условий труда и мер по технике безопасности</t>
  </si>
  <si>
    <t>Основное отклонение за счет исключения и учета в ТБР  в неполном объеме следующих затрат:
-на вакцинацию персонала (учтено страхование от КВЭ);
- на проведение периодических медицинских осмотров ИТР-персонала;
- на психо-физиологическое обследование.</t>
  </si>
  <si>
    <t>1.1.3.3.6</t>
  </si>
  <si>
    <t>расходы на страхование</t>
  </si>
  <si>
    <t>В ТБР не учтено добровольное страхование (страхование имущества, ДМС, страхование от НС)</t>
  </si>
  <si>
    <t>1.1.3.3.7</t>
  </si>
  <si>
    <t>другие прочие расходы</t>
  </si>
  <si>
    <t>В ТБР не учтены затраты ПАО "Россети", создание резервов на сумму разногласий по величине потерь э/энергии, а также затраты на оплату больничных листов за счет средств предприятия (регулятор учитывает данные затраты в составе ФОТ)</t>
  </si>
  <si>
    <t>1.1.4</t>
  </si>
  <si>
    <t>Расходы на обслуживание операционных заемных средств в составе подконтрольных расходов</t>
  </si>
  <si>
    <t>Проценты за кредит утверждены исходя из факта 2016 года. По факту проценты сложились в большем размере в связи с ростом ставки рефинансирования, а также ростом кредитного портфеля.</t>
  </si>
  <si>
    <t>1.1.5</t>
  </si>
  <si>
    <t>Расходы из прибыли в составе подконтрольных расходов</t>
  </si>
  <si>
    <t>1.2</t>
  </si>
  <si>
    <t>Неподконтрольные расходы, включенные в НВВ, всего</t>
  </si>
  <si>
    <t>1.2.1</t>
  </si>
  <si>
    <t>Оплата услуг ПАО "ФСК - Россети"</t>
  </si>
  <si>
    <t>На увеличение затрат повлиял рост ставки на содержание объектов ЕНЭС на 1,0%  и увеличение ставки на компенсацию нормативных потерь в сетях ЕНЭС на 11,6% по сравнению с ТБР</t>
  </si>
  <si>
    <t>1.2.2</t>
  </si>
  <si>
    <t>Расходы на оплату технологического присоединения к сетям смежной сетевой организации</t>
  </si>
  <si>
    <t>1.2.3</t>
  </si>
  <si>
    <t>Плата за аренду имущества</t>
  </si>
  <si>
    <t>1.2.4</t>
  </si>
  <si>
    <t>отчисления на социальные нужды</t>
  </si>
  <si>
    <t xml:space="preserve">Отклонение от уровня ТБР сложилось в связи с увеличением расходов на оплату труда
</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</si>
  <si>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</si>
  <si>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</si>
  <si>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</si>
  <si>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</si>
  <si>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1.2.7</t>
  </si>
  <si>
    <t>прибыль на капитальные вложения</t>
  </si>
  <si>
    <t>1.2.8</t>
  </si>
  <si>
    <t>налог на прибыль</t>
  </si>
  <si>
    <t>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</si>
  <si>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1.2.9</t>
  </si>
  <si>
    <t>прочие налоги</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</si>
  <si>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</si>
  <si>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</si>
  <si>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</si>
  <si>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</si>
  <si>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</si>
  <si>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</si>
  <si>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</si>
  <si>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1.2.12</t>
  </si>
  <si>
    <t>прочие неподконтрольные расходы</t>
  </si>
  <si>
    <t>1.2.12.1</t>
  </si>
  <si>
    <t>Электроэнергия на хоз. нужды</t>
  </si>
  <si>
    <t>1.2.12.2</t>
  </si>
  <si>
    <t>Водоснабжение</t>
  </si>
  <si>
    <t>1.2.12.3</t>
  </si>
  <si>
    <t>Водоотведение</t>
  </si>
  <si>
    <t>1.2.12.4</t>
  </si>
  <si>
    <t>Утилизация ТБО</t>
  </si>
  <si>
    <t>1.2.12.5</t>
  </si>
  <si>
    <t>Теплоэнергия</t>
  </si>
  <si>
    <t>1.2.12.6</t>
  </si>
  <si>
    <t>Услуги энергосервисных компаний</t>
  </si>
  <si>
    <t>1.2.12.7</t>
  </si>
  <si>
    <t>Резервы сомнительных долгов по безнадежной задолженности</t>
  </si>
  <si>
    <t>Другие прочие неподконтрольные расходы</t>
  </si>
  <si>
    <t>Сальдо прочих доходов и расходов в соответствии с показателями раздельного учета, за исключением субсидии из бюджета 300 388 тыс. руб.</t>
  </si>
  <si>
    <t>1.3</t>
  </si>
  <si>
    <t>недополученный по независящим причинам доход (+)/избыток средств, полученный в предыдущем периоде регулирования (-)</t>
  </si>
  <si>
    <t>II</t>
  </si>
  <si>
    <t>Справочно: расходы на ремонт, всего (пункт 1.1.1.2 + пункт 1.1.2.1 + пункт 1.1.3.1)</t>
  </si>
  <si>
    <t xml:space="preserve">В ТБР ремонтные расходы установлены в размере прямых затрат (материалы без ГСМ и расходы на ремонт подрядным способом), фактические расходы на ремонт отражены с учетом выполнения работ хоз. способом: расходов на оплату труда, ЕСН, ГСМ и пр. </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</si>
  <si>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</si>
  <si>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</si>
  <si>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</si>
  <si>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</si>
  <si>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</si>
  <si>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руб./МВт.ч</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</si>
  <si>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</si>
  <si>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</si>
  <si>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</si>
  <si>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</si>
  <si>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</si>
  <si>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</si>
  <si>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МВа</t>
  </si>
  <si>
    <t>2.1.</t>
  </si>
  <si>
    <t>ВН</t>
  </si>
  <si>
    <t>2.2.</t>
  </si>
  <si>
    <t>СН1</t>
  </si>
  <si>
    <t>2.3.</t>
  </si>
  <si>
    <t>СН2</t>
  </si>
  <si>
    <t>2.4.</t>
  </si>
  <si>
    <t>НН</t>
  </si>
  <si>
    <t>3</t>
  </si>
  <si>
    <t>Количество условных единиц по линиям электропередач, всего</t>
  </si>
  <si>
    <t>у.е.</t>
  </si>
  <si>
    <t>3.1.</t>
  </si>
  <si>
    <t>3.2.</t>
  </si>
  <si>
    <t>3.3.</t>
  </si>
  <si>
    <t>3.4.</t>
  </si>
  <si>
    <t>4</t>
  </si>
  <si>
    <t>Количество условных единиц по подстанциям, всего</t>
  </si>
  <si>
    <t>4.1.</t>
  </si>
  <si>
    <t>4.2.</t>
  </si>
  <si>
    <t>4.3.</t>
  </si>
  <si>
    <t>4.4.</t>
  </si>
  <si>
    <t>5</t>
  </si>
  <si>
    <t>Длина линий электропередач, всего</t>
  </si>
  <si>
    <t>км</t>
  </si>
  <si>
    <t>5.1.</t>
  </si>
  <si>
    <t>5.2.</t>
  </si>
  <si>
    <t>5.3.</t>
  </si>
  <si>
    <t>5.4.</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</si>
  <si>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</si>
  <si>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</si>
  <si>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</si>
  <si>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</si>
  <si>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</si>
  <si>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</si>
  <si>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</si>
  <si>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</si>
  <si>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</si>
  <si>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</si>
  <si>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</si>
  <si>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</si>
  <si>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</si>
  <si>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</si>
  <si>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</si>
  <si>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</si>
  <si>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r>
      <t>Наименование организации: П</t>
    </r>
    <r>
      <rPr>
        <u/>
        <sz val="12"/>
        <rFont val="Times New Roman"/>
        <family val="1"/>
        <charset val="204"/>
      </rPr>
      <t>АО "Россети Сибирь" (филиал ПАО "Россети Сибирь" - "Бурятэнерго")</t>
    </r>
  </si>
  <si>
    <r>
      <t xml:space="preserve">ИНН: </t>
    </r>
    <r>
      <rPr>
        <u/>
        <sz val="12"/>
        <rFont val="Times New Roman"/>
        <family val="1"/>
        <charset val="204"/>
      </rPr>
      <t>2460069527</t>
    </r>
  </si>
  <si>
    <r>
      <t xml:space="preserve">КПП: </t>
    </r>
    <r>
      <rPr>
        <u/>
        <sz val="12"/>
        <rFont val="Times New Roman"/>
        <family val="1"/>
        <charset val="204"/>
      </rPr>
      <t>32603001</t>
    </r>
  </si>
  <si>
    <r>
      <t>Долгосрочный период регулирования:</t>
    </r>
    <r>
      <rPr>
        <u/>
        <sz val="12"/>
        <rFont val="Times New Roman"/>
        <family val="1"/>
        <charset val="204"/>
      </rPr>
      <t xml:space="preserve"> 2019-2023гг.</t>
    </r>
  </si>
  <si>
    <t>план *</t>
  </si>
  <si>
    <t>Орган регулирования не выделяет в тарифно-балансовом решении (ТБР)  затраты на ремонт</t>
  </si>
  <si>
    <t>Орган регулирования не выделяет в ТБР  затраты на ремонт</t>
  </si>
  <si>
    <t>Ремонт основных фондов</t>
  </si>
  <si>
    <t>Оплата работ и услуг сторонних организаций</t>
  </si>
  <si>
    <t>Расходы на командировки</t>
  </si>
  <si>
    <t>Расходы на подготовку кадров</t>
  </si>
  <si>
    <t>Расходы на обеспечение нормальных условий труда и мер по технике безопасности</t>
  </si>
  <si>
    <t>Расходы на страхование</t>
  </si>
  <si>
    <t>Расходы социального характера из прибыли</t>
  </si>
  <si>
    <t>1.1.3.3.8</t>
  </si>
  <si>
    <t>1.1.3.3.9</t>
  </si>
  <si>
    <t>Другие прочие расходы</t>
  </si>
  <si>
    <t>Данные расходы учитываются в неподконтрольных расходах</t>
  </si>
  <si>
    <t>Оплата услуг ПАО "ФСК ЕЭС"</t>
  </si>
  <si>
    <t>За счет перераспределения мероприятий между новым строительством и реконструкцией, а также за счет снижения объемов строительства</t>
  </si>
  <si>
    <t>1.2.11.</t>
  </si>
  <si>
    <t>прочие неподконтрольные расходы (с расшифровкой)</t>
  </si>
  <si>
    <t>Создание/восстановление резерва по сомнительным долгам по предприятиям банкротам не возможным к взысканию и привлечение кредитных средств</t>
  </si>
  <si>
    <t>в том числе : расходы на обслуживание 
                     операционных заемных средств</t>
  </si>
  <si>
    <t>Привлечение дополнительных кредитных ресурсов для пополнения собственных оборотных средств, в связи с задержкой платежей потребителями за оказанные услуги и наличием некомпенсированных выпадающих доходов от тарифного регулирования а также рост процентных ставок банков</t>
  </si>
  <si>
    <t xml:space="preserve">                     теплоэнергия</t>
  </si>
  <si>
    <t xml:space="preserve">                     прочие неподконтрольные расходы</t>
  </si>
  <si>
    <t>Создание/восстановление резерва по сомнительным долгам по предприятиям банкротам не возможным к взысканию</t>
  </si>
  <si>
    <t>Превышение затрат над утвержденными в тарифах (проценты за кредит, резерв по сомнительным долгам по предприятиям банкротам, арендной плате)</t>
  </si>
  <si>
    <t>Орган регулирования не доводит до филиала  общую сумму затрат на ремонт</t>
  </si>
  <si>
    <t>В связи с выполнением мероприятий по снижению потерь</t>
  </si>
  <si>
    <t>Фактическая среднегодовая цена покупки электроэнергии сложилась выше, чем предусмотренная в ТБР</t>
  </si>
  <si>
    <r>
      <t xml:space="preserve">Наименование организации: </t>
    </r>
    <r>
      <rPr>
        <u/>
        <sz val="12"/>
        <rFont val="Times New Roman"/>
        <family val="1"/>
        <charset val="204"/>
      </rPr>
      <t>ПАО "МРСК Сибири" (филиал ПАО "Россети Сибирь" - "ГАЭС")</t>
    </r>
  </si>
  <si>
    <t>ИНН:</t>
  </si>
  <si>
    <t>2460069527</t>
  </si>
  <si>
    <t>КПП:</t>
  </si>
  <si>
    <t>041143001</t>
  </si>
  <si>
    <t>Долгосрочный период регулирования:</t>
  </si>
  <si>
    <t xml:space="preserve"> 2018-2022 гг.</t>
  </si>
  <si>
    <t>Ед. изм.</t>
  </si>
  <si>
    <t>2022 год</t>
  </si>
  <si>
    <t xml:space="preserve">с учётом субсидии, полученной  в целях возмещения  выпадающих (недополученных) доходов, образованных вследствие установления тарифов на услуги по передаче электрической энергии ниже экономически обоснованного уровня  </t>
  </si>
  <si>
    <t>В ТБР расходы на ремонт утверждены одной суммой без разбивки по статьям затрат. В формате в графе "план" отражены по стр.1.1.3.4.</t>
  </si>
  <si>
    <t>ТБР предусмотрены расходы по услугам энергосервисных компаний, по факту данные расходы отсутсвуют.</t>
  </si>
  <si>
    <t>ТБР не предусмотрены  расходы ИА  (непринимаемые органом регулирования).</t>
  </si>
  <si>
    <t>Превышение обусловлено привлечением сторонней  спец. техники, в большем объёме, ТБР данные расходы не учтены</t>
  </si>
  <si>
    <t>услуги связи</t>
  </si>
  <si>
    <t xml:space="preserve">Расходы на технологическую связь не включены в ТБР, по факту составили  1 877 тыс.руб. </t>
  </si>
  <si>
    <t>Расходы на услуги вневедомственной охраны и коммунального хозяйства</t>
  </si>
  <si>
    <t>Расходы на юридические и информационные услуги</t>
  </si>
  <si>
    <t>Увеличение расходов, связанных с необходимостью сопровождения программного обеспечения, относительно учтенных в составе ДПР (рассчитанных на уровне факта 2016 года с учетом ИПЦ).</t>
  </si>
  <si>
    <t>Расходы на аудиторские и консультационные услуги</t>
  </si>
  <si>
    <t>Прочие услуги сторонних организаций</t>
  </si>
  <si>
    <t>Расходы на командировки и представительские</t>
  </si>
  <si>
    <t xml:space="preserve">Рост затрат обусловлен увеличением цен на проживание,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t>
  </si>
  <si>
    <t>Фактические затраты не учтённые ТБР:            
 расходы на добровольное медицинское страхование;
и расходы на добровольное страхование автотранспортных средств (КАСКО) трех единиц автотраснпорта иностранного производства.</t>
  </si>
  <si>
    <t>1.1.3.3.10</t>
  </si>
  <si>
    <t>Произведены выплаты по Коллективному договору, не учтенные в ТБР</t>
  </si>
  <si>
    <t>1.1.3.3.11</t>
  </si>
  <si>
    <t>1.1.3.3.12</t>
  </si>
  <si>
    <t>снижение расходов с учетом проведения мероприятий по энергосбережению</t>
  </si>
  <si>
    <t>1.1.3.3.13</t>
  </si>
  <si>
    <t>Подконтрольные расходы из прибыли</t>
  </si>
  <si>
    <t>Увеличение обусловлено расходами из прибыли, данные расходы не учтены ТБР</t>
  </si>
  <si>
    <t>1.1.3.4</t>
  </si>
  <si>
    <t xml:space="preserve">Ремонт основных фондов </t>
  </si>
  <si>
    <t>Снижение расходов в связи со снижением объемов строительства объектов электросетевого хозяйства в целях технологического присоединения льготных категорий заявителей в соответсвии с выданными техническими условиями к договорам на технологическое присоединение</t>
  </si>
  <si>
    <t>1.2.12.1.</t>
  </si>
  <si>
    <t>проценты за пользование кредитом</t>
  </si>
  <si>
    <t>1.2.12.2.</t>
  </si>
  <si>
    <t>Экономия расходов на оплату потерь электрической энергии (п. 34(1)-34(3) Основ ценообразования)</t>
  </si>
  <si>
    <t>Экономия расходов на оплату потерь по факту отражается по ст. "Расходы, связанные с компенсацией незапланированных расходов (+) или полученного избытка (-)".</t>
  </si>
  <si>
    <t>1.2.12.3.</t>
  </si>
  <si>
    <t>расходы на реконструкцию ( ЛТП)</t>
  </si>
  <si>
    <t>1.2.1.2.4</t>
  </si>
  <si>
    <t>Прочие</t>
  </si>
  <si>
    <t>Справочно: расходы на ремонт, всего (пункт 1.1.1.2 + пункт 1.1.2.1 + пункт 1.1.3.1+пункт 1.1.3.4)</t>
  </si>
  <si>
    <t xml:space="preserve">'В ТБР ремонтные расходы установлены в размере прямых затрат (материалы без ГСМ и расходы на ремонт подрядным способом), фактические расходы на ремонт отражены с учетом выполнения работ хоз. способом: расходов на оплату труда, ЕСН, ГСМ и пр. </t>
  </si>
  <si>
    <t>2.1</t>
  </si>
  <si>
    <t>2.4</t>
  </si>
  <si>
    <t>3.1</t>
  </si>
  <si>
    <t>3.2</t>
  </si>
  <si>
    <t>3.3</t>
  </si>
  <si>
    <t>3.4</t>
  </si>
  <si>
    <t>4.1</t>
  </si>
  <si>
    <t>4.2</t>
  </si>
  <si>
    <t>4.3</t>
  </si>
  <si>
    <t>4.4</t>
  </si>
  <si>
    <t>5.1</t>
  </si>
  <si>
    <t>5.2</t>
  </si>
  <si>
    <t>5.3</t>
  </si>
  <si>
    <t>5.4</t>
  </si>
  <si>
    <t>_____*_В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</si>
  <si>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_____**_Информация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</si>
  <si>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</si>
  <si>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_____****_В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</si>
  <si>
    <t>_____*****_В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</si>
  <si>
    <t>Приложение 2</t>
  </si>
  <si>
    <t>к приказу Федеральной службы по тарифам</t>
  </si>
  <si>
    <t>Наименование организации: филиал ПАО "Россети Сибирь" - "Кузбассэнерго - РЭС"</t>
  </si>
  <si>
    <t>420502001</t>
  </si>
  <si>
    <t>Долгосрочный период регулирования: 2019 - 2023 гг.</t>
  </si>
  <si>
    <t>Год 2022</t>
  </si>
  <si>
    <t>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1.1.3.3.1.</t>
  </si>
  <si>
    <t>1.1.3.1.</t>
  </si>
  <si>
    <t>1.1.3.3.</t>
  </si>
  <si>
    <t>1.1.3.3.1.</t>
  </si>
  <si>
    <t xml:space="preserve">В ТБР расходы на ремонт утверждены одной суммой без разбивки по статьям затрат по этой статье. </t>
  </si>
  <si>
    <t>1.1.3.3.2.</t>
  </si>
  <si>
    <t>Оплата работ и услуг сторонних организаций, в т.ч.:</t>
  </si>
  <si>
    <t>1.1.3.3.2.1</t>
  </si>
  <si>
    <t xml:space="preserve">Отклонение в размере 13 437 т.р. В тарифно-балансовом решении, установленном регулирующим органом учтены данные по факту 2017 года с учетом корректировки по методике сравнения аналогов. </t>
  </si>
  <si>
    <t>1.1.3.3.2.2</t>
  </si>
  <si>
    <t xml:space="preserve">расходы на услуги вневедомственной охраны </t>
  </si>
  <si>
    <t>1.1.3.3.2.3</t>
  </si>
  <si>
    <t>расходы на юридические и информационные услуги</t>
  </si>
  <si>
    <t>1.1.3.3.2.4</t>
  </si>
  <si>
    <t>расходы на аудиторские и консультационные услуги</t>
  </si>
  <si>
    <t>Отклонение в размере 14 095 т.р. В ТБР утверждены только аудиторские услуги в размере 271 т.р. По факту 2022 года отражены затраты по аудиторским услугам 1 148 т.р. и консультационным: по экономике и финансам 11 768 т.р., технич. политике1 046 т.р., инвестиционной политике 287 т.р., корпоративной политике 40 т.р, по бух. учету 68 т.р.</t>
  </si>
  <si>
    <t>1.1.3.3.2.5</t>
  </si>
  <si>
    <t>транспортные услуги</t>
  </si>
  <si>
    <t>1.1.3.3.2.6</t>
  </si>
  <si>
    <t>прочие услуги сторонних организаций</t>
  </si>
  <si>
    <t>затраты утверждены в составе неподконтрольных расходов</t>
  </si>
  <si>
    <t>Фактический налог на прибыль отражен по данным раздельного учета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</si>
  <si>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</si>
  <si>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расходы на формирование резерва по сомнительным долгам (1,5 процента валовой выручки от оказания услуг по передаче ээ) на основании п.30 Основ ценообразования</t>
  </si>
  <si>
    <t>Отклонение 42 157 тыс.руб.
Отклонение обусловлено тем, что в тарифно-балансовом решении учтены расходы на формирование резерва по сомнительным долгам (1,5 процента валовой выручки от оказания услуг по передаче ээ) на основании п.30 Основ ценообразования, в  факте отражено создание РСД фактическое</t>
  </si>
  <si>
    <t>электроэнергия на хоз. нужды</t>
  </si>
  <si>
    <t>Экономия на 28 625 тыс.руб. 
Экономия затрат относительно затрат, утвержденных тарифно-балансовым решением сложилась вследствие того, что точки учета э/э объектов хоз. нужд, подключенных от сетей филиала с 2021г переведены из договора энергоснабжения на договор купли-продажи (поставки) э/э между филиалом Кузбассэнерго-РЭС и ПАО "Кузбассэнергосбыт". В связи с уменьшением тарифа (исключение из расчета тарифа стоимости услуг по передаче электроэнергии) сложилась экономия затрат.</t>
  </si>
  <si>
    <t>теплоэнергия</t>
  </si>
  <si>
    <t>1.2.12.4.</t>
  </si>
  <si>
    <t>вывоз мусора, водоснабжение и водоотведение</t>
  </si>
  <si>
    <t>1.2.12.5.</t>
  </si>
  <si>
    <t xml:space="preserve"> Затраты на компенсацию потерь электрической энергии, в объеме технологических потерь электрической энергии, возникших в объектах электросетевого хозяйства, с использованием которых осуществляется переток электрической энергии на основании заявления АО "УК "Кузбассразрезуголь",  предоставленного в соответствии с пунктом 6 Правил недискриминационного доступа к услугам по передаче электрической энергии и оказания этих услуг, утвержденных постановлением Правительства Российской Федерации от 27 декабря 2004 года  N 861</t>
  </si>
  <si>
    <t>1.2.12.6.</t>
  </si>
  <si>
    <t xml:space="preserve">Справочно: расходы на ремонт, всего </t>
  </si>
  <si>
    <t>руб./МВт∙ч</t>
  </si>
  <si>
    <t>МВА</t>
  </si>
  <si>
    <t>-</t>
  </si>
  <si>
    <t>Включая  ЛТП 342 624,52 тыс. руб., строительство по ТП свыше 150 кВт 216 236,93 тыс. руб.</t>
  </si>
  <si>
    <t>_____***_При наличии отклонений фактических значений показателей от плановых значений в столбце &lt;Примечание&gt; указываются причины их возникновения. В отношении показателей, перечисленных в разделе I         II формы, причины возникновения отклонений фактических значений показателей от плановых указываются при наличии указанных отклонений в размере, превышающем 15 процентов.</t>
  </si>
  <si>
    <t>Наименование организации: филиал ПАО "Россети Сибирь"  - "Хакасэнерго"</t>
  </si>
  <si>
    <t>246001001</t>
  </si>
  <si>
    <r>
      <t xml:space="preserve">Долгосрочный период регулирования: </t>
    </r>
    <r>
      <rPr>
        <u/>
        <sz val="12"/>
        <rFont val="Times New Roman"/>
        <family val="1"/>
        <charset val="204"/>
      </rPr>
      <t>2022- 2026 гг.</t>
    </r>
  </si>
  <si>
    <t>факт 
(под формы раздельного учета 1.3, 1.6 на сайте)**</t>
  </si>
  <si>
    <t>Регулирующим органом не в полном объеме учтены затраты на расходные материалы для СВТ, связи и прочие материальные расходы.</t>
  </si>
  <si>
    <t>на ремонт (2)</t>
  </si>
  <si>
    <t>В ТБР в полном объеме не учтены расходы на услуги энергосервисных компаний.</t>
  </si>
  <si>
    <t>в том числе на ремонт (2)</t>
  </si>
  <si>
    <t xml:space="preserve">нет данных </t>
  </si>
  <si>
    <t>В ТБР в полном объеме не учтены расходы на мобильную и технологическую связь.</t>
  </si>
  <si>
    <t>расходы на услуги вневедомственной охраны и коммунального хозяйства</t>
  </si>
  <si>
    <t>Регулирующим органом не в полном объеме учтены расходы на  услуги вневедомственной охраны, полностью исключены услуги пожарной охраны.</t>
  </si>
  <si>
    <t>Регулирующим органом не в полном объеме учтены расходы, отраженные по факту по статье "юридические услуги".</t>
  </si>
  <si>
    <t>Регулирующим органом не в полном объеме учтены расходы, отраженные по факту по статье "консультационные услуги".</t>
  </si>
  <si>
    <t>По факту отражены услуги на ремонт автотранспорта, не учтенные регулирующим органом при принятии ТБР.</t>
  </si>
  <si>
    <t>По факту отражены расходы на приобретение программного продукта, не учтенные в полном объеме регулирующим органом при принятии ТБР.</t>
  </si>
  <si>
    <t>В ТБР в полном объеме не учтены расходы на командировки и представительские .</t>
  </si>
  <si>
    <t>Фактические расходы на обучение персонала сложились в соответствии требованиями законодательной нормативной документацией (Приказ Минтопэнерго РФ от 19.02.2000 № 49 «Об утверждении Правил работы с персоналом в организациях электроэнергетики Российской Федерации").</t>
  </si>
  <si>
    <t xml:space="preserve">В ТБР не предусмотрены расходы на услуги по предрейсовому медосмотру водителей, также затраты на медосмотр при приеме на работу. </t>
  </si>
  <si>
    <t>В ТБР не учтены расходы по страхованию имущества, КАСКО, ДМС, НС.</t>
  </si>
  <si>
    <t>Экономия сложилась за счет снижения фактической средневзвешенной нерегулируемой цены на покупку электроэнергии на розничном рынке в связи с осуществлением функций ГП с 01.04.2018 по 31.08.2022.</t>
  </si>
  <si>
    <t>В ТБР не учтены затраты на спортивные и культурные мероприятия, не в полном объеме материальная помощь работникам.</t>
  </si>
  <si>
    <t>Снижение кол-ва заявителей относительно принятых в ТБР.</t>
  </si>
  <si>
    <t>прочие неподконтрольные расходы, в т.ч.:</t>
  </si>
  <si>
    <t xml:space="preserve">Расходы на обслуживание заемных средств </t>
  </si>
  <si>
    <t>В выписке из протокола, направленной  регулирующим органом, в расшифровке НВВ не выделены расходы на ремонт.</t>
  </si>
  <si>
    <t xml:space="preserve">Рост объема потерь в связи с увеличением объема котлового полезного отпуска. </t>
  </si>
  <si>
    <t>Всего: 41 112
ВН 6 256
СН1 6 661
СН2 22 696
НН 5 499</t>
  </si>
  <si>
    <t>______***_При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</si>
  <si>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 xml:space="preserve">_____******_В связи с утратой АО «Хакасэнергосбыт» статуса ГП, согласно приказу Министерства энергетики РФ № 179 от 23.03.2018, подхват функций ГП с 01.04.2018 по 31.08.2022 осуществлял филиал Хакасэнерго. Согласно учетной политике часть затрат по передаче эл.энергии была отнесена на вид деятельности продажа эл.энергии. </t>
  </si>
  <si>
    <t>(2) Расходы указаны с учетом применения Методических указаний, утвержденных приказом ФСТ России от 18.03.2015 №421-э</t>
  </si>
  <si>
    <t>(3) Протяженность указана по трассе ЛЭП</t>
  </si>
  <si>
    <t>Наименование организации:</t>
  </si>
  <si>
    <t>Филиал ПАО "Россети Сибирь" - "Красноярскэнерго"</t>
  </si>
  <si>
    <r>
      <rPr>
        <u/>
        <sz val="11"/>
        <rFont val="Times New Roman"/>
        <family val="1"/>
        <charset val="204"/>
      </rPr>
      <t xml:space="preserve">2018 </t>
    </r>
    <r>
      <rPr>
        <sz val="11"/>
        <rFont val="Times New Roman"/>
        <family val="1"/>
        <charset val="204"/>
      </rPr>
      <t xml:space="preserve"> - </t>
    </r>
    <r>
      <rPr>
        <u/>
        <sz val="11"/>
        <rFont val="Times New Roman"/>
        <family val="1"/>
        <charset val="204"/>
      </rPr>
      <t xml:space="preserve"> 2022</t>
    </r>
    <r>
      <rPr>
        <sz val="11"/>
        <rFont val="Times New Roman"/>
        <family val="1"/>
        <charset val="204"/>
      </rPr>
      <t xml:space="preserve">  гг.</t>
    </r>
  </si>
  <si>
    <t>По плану суммарное значение отражено в строке 1.1.3.3.6. (орган регулирования расходы на ремонт утвердил одной суммой,  без разбивки  по статьям затрат)</t>
  </si>
  <si>
    <t>В экспертном заключении, направленном органом регулирования, отстутсвует разбивка по статьям затрат</t>
  </si>
  <si>
    <t>Прочие подконтрольные</t>
  </si>
  <si>
    <t>По факту отражены услуги по организации функционирования и развитию сетевого комплекса (32 419 тыс. руб.), услуги связи (50 717 тыс. руб.), информационные услуги (105 093 тыс. руб.), расходы на подготовку кадров (16 642 тыс. руб.), расходы на страхование (36 246 тыс. руб.), юридические  и нотариальные услуги (206 тыс. руб.), услуги СМИ и типографские расходы  (9 227 тыс. руб.), расходы на содержание автотранспорта (11 916 тыс. руб.), землеустроительные работы  и техинвентаризация имущества (3 951 тыс. руб.), затраты на оплату больничных листов за счет средств предприятия (14 875 тыс. руб.), программа перспективного развития (7 298 тыс. руб.), прочие услуги сторонних организаций (21 576 тыс. руб.), другие расходы (8 530 тыс. руб.).</t>
  </si>
  <si>
    <t>По факту расходы на ремонт отражены по соответствующим  статьям затрат, в плане отражено суммарное значение расходов на ремонт, т.к. орган регулирования утвердил одной суммой, без разбивки по статьям затрат.</t>
  </si>
  <si>
    <t>Работы и услуги непроизводственного характера</t>
  </si>
  <si>
    <t>По факту расходы отражены по  статье затрат 1.1.3.3, в плане отражено суммарное значение расходов на работы и услуги непроизводственного характера, т.к. орган регулирования утвердил одной суммой, без разбивки по статьям затрат.</t>
  </si>
  <si>
    <t>В тарифно-балансовом решении органа регулирования в состав данной статьи включены расходы на услуги банка - 167 тыс. руб., по факту расходы на услуги банка составили 1 059 тыс. руб.</t>
  </si>
  <si>
    <t>Увеличение по факту на (+) 135 063 тыс. руб., т.к. фактический объем потерь и тариф  в сетях ЕНЭС выше плановых значений</t>
  </si>
  <si>
    <t>По факту отражены расходы на технологическое присоединения к сетям вышестоящих сетевых организаций (ПАО "ФСК ЕЭС")</t>
  </si>
  <si>
    <t xml:space="preserve">Плата за аренду имущества </t>
  </si>
  <si>
    <t>Орган регулирования в ТБР не включил расходы, связанные с компенсацией льготного технологического присоединения</t>
  </si>
  <si>
    <r>
      <t>По факту отражены: 
1) расходы на э/энергию на хоз.нужды 94 616 тыс. руб. 
2) оценочные резервы 38 134 тыс. руб. В ТБР данные затраты не учтены регулятором. 
3) процентные расходы 1 822 783 тыс.</t>
    </r>
    <r>
      <rPr>
        <sz val="12"/>
        <color rgb="FFFF0000"/>
        <rFont val="Times New Roman"/>
        <family val="1"/>
        <charset val="204"/>
      </rPr>
      <t xml:space="preserve"> </t>
    </r>
    <r>
      <rPr>
        <sz val="12"/>
        <rFont val="Times New Roman"/>
        <family val="1"/>
        <charset val="204"/>
      </rPr>
      <t>руб. В ТБР  затраты не учтены регулятором. 
4) услуги энергосервисных компаний 21 554 тыс. руб. В ТБР затраты не учтены регулятором. 
5) расходы на теплоэнергию 31 927 тыс. руб. 
6) сальдо прочих доходов и расходов (за исключением расходов соц.характера и услуг банка, отраженных в составе подконтрольных расходов, % по аренде и услуг ТП) 734 319 тыс. руб.</t>
    </r>
  </si>
  <si>
    <t>Увеличение по факту на (+) 14 866  тыс. руб. в связи с увеличением объемов потребления и тарифа.</t>
  </si>
  <si>
    <t>По факту отражены расходы на ремонт с учетом выполнения работ хоз.способом: расходов на оплату труда, страховых взносов, накладных расходов. По плановой сумме расшифровка по статьям затрат органом регулирования не предоставлена.</t>
  </si>
  <si>
    <t>в том числе трансформаторная мощность подстанций на уровне напряжения ВН</t>
  </si>
  <si>
    <t>в том числе трансформаторная мощность подстанций на уровне напряжения СН1</t>
  </si>
  <si>
    <t>в том числе трансформаторная мощность подстанций на уровне напряжения СН2</t>
  </si>
  <si>
    <t>в том числе трансформаторная мощность подстанций на уровне напряжения НН</t>
  </si>
  <si>
    <t>в том числе количество условных единиц по линиям электропередач на уровне напряжения ВН</t>
  </si>
  <si>
    <t>в том числе количество условных единиц по линиям электропередач на уровне напряжения СН1</t>
  </si>
  <si>
    <t>в том числе количество условных единиц по линиям электропередач на уровне напряжения СН2</t>
  </si>
  <si>
    <t>в том числе количество условных единиц по линиям электропередач на уровне напряжения НН</t>
  </si>
  <si>
    <t>в том числе количество условных единиц по подстанциям на уровне напряжения ВН</t>
  </si>
  <si>
    <t>в том числе количество условных единиц по подстанциям на уровне напряжения СН1</t>
  </si>
  <si>
    <t>в том числе количество условных единиц по подстанциям на уровне напряжения СН2</t>
  </si>
  <si>
    <t>в том числе количество условных единиц по подстанциям на уровне напряжения НН</t>
  </si>
  <si>
    <t>в том числе длина линий электропередач на уровне напряжения ВН</t>
  </si>
  <si>
    <t>в том числе длина линий электропередач на уровне напряжения СН1</t>
  </si>
  <si>
    <t>в том числе длина линий электропередач на уровне напряжения СН2</t>
  </si>
  <si>
    <t>в том числе длина линий электропередач на уровне напряжения НН</t>
  </si>
  <si>
    <t>план *
 (Решение от 29.12.2021 №578)</t>
  </si>
  <si>
    <t>план *
 (пересмотр решением от 28.12.2022 №581)</t>
  </si>
  <si>
    <t>план</t>
  </si>
  <si>
    <t>(1) НВВ филиала пересмотрена в 2022 году в соответствии приказом Госкомтарифэнерго Хакасии от 28.10.2022 №11-э, протоколом Госкомтарифэнерго Хакасии от 28.10.2022 №7</t>
  </si>
  <si>
    <t>план 
(пересмотр, протокол Госкомтарифэнерго Хакасии от 28.10.2022 №7) (1)</t>
  </si>
  <si>
    <t>Длина линий электропередач, всего (3)</t>
  </si>
  <si>
    <t>расходы на юридические и нотариальные услуги</t>
  </si>
  <si>
    <t>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1.1.3.3.1
Основная причина отклонений фактических затрат от утвержденных в ТБР в том, что по факту учтены затраты на ремонт, отраженные по плану в строке 1.1.3.3. в связи с тем, что в выписке из протокола регулирующего органа в расшифровке НВВ расходы на ремонт указаны одной суммы без расшифровки по статьям. По факту отображены затраты 111 144 т.р. РФ, диагностика эл сетей 7 391 т.р., поверка приборов 4 996 т.р., услуги транспорта 508 т.р., услуги по ремонту транспорта 19 572,34 т.р., услуги подрядчиков по обслуживанию ВЛ, ПС, оборудования 3 031 т.р., услуги по тех. надзору 2 768 т.р., 66 т.р. услуги автотранспорта на ремонт.</t>
  </si>
  <si>
    <t>Отклонение в размере 69 179 т.р. В ТБР планировались услуги по бухгалтерским услугам в размере 160 т.р. По факту 2022 года для корректной подачи ТЗ 2024-2028 гг отражаются фактические затраты которые относятся к информационным услугам: программное обеспечение 31 767 т.р., IT-услуги 33 222 т.р., затраты на сод. и ремонт оргтехники  и связи 3 440 т.р., пр. информационные услуги 855 т.р, юрид услуги 53 т.р.</t>
  </si>
  <si>
    <t>Отклонение в размере 66 954 т.р. В ТБР утверждается в этой строке в сумме 48 226 т.р. затраты ИА, по факту они распределяются по статьям затрат. Также перенос фактических затрат по информационным услугам, расходам на обеспечение нормальных условий труда и мер по ТБ на  другие статьи в связи с корректным отображением затрат в новом периоде тарифного регулирования на 2024-2028гг.</t>
  </si>
  <si>
    <t xml:space="preserve">В ТБР утверждены  статьи: мероприятия по предупреждению несчастных случаев (в т.ч. ПФО) и прочие по ОТ  в сумме 577 т.р.  По факту 2022 года для корректной подачи ТЗ 2024-2028 гг отражаются фактические затраты: лечебное питание 59,14 тыс.руб, аттестация рабочих мест 1110,46 тыс.руб, проф. осмотры 5 183,74 тыс.руб, предрейсовые мед. осмотры 7 846,44 тыс. руб, мед осмотр при приеме на работу 1 076,87 тыс. руб, услуги хим чистки 131,73 тыс.руб. </t>
  </si>
  <si>
    <t>Отклонение составило 18 600 тыс.руб. 
Превышение фактических затрат на учтенными в тарифно-балансовом решении обусловлено отсутствием утверждённых затрат на добровольное страхование (ДМС, КАСКО)</t>
  </si>
  <si>
    <t>что в т.ч. ВД от льготников и ВД от превышения факта над выручкой</t>
  </si>
  <si>
    <t>Отклонение объясняется тем, что по факту отражены затраты не принимаемые при утверждении тарифно-балансового решения, а принимаемые регулятором по факту в случае достаточного, по мнению регулятора, экономического обоснования, а именно: проценты за пользование кредитом 29 407,38 тыс. руб, убытки прошлых лет 314 920 тыс.руб., затраты по энергосервисным договорам 62 291,8  тыс.руб., списание незавершенного строительства 4 423,7 тыс. руб, выбытие без дохода  5 681 тыс. руб, РОО прочие  32 496 тыс. руб, возмещение причиненных убытков на сумму 2 342 тыс. руб, пени, штрафы 433 тыс. руб, списание ТМЦ не пригодных к эксплуатации 779 тыс. руб., РОО по ТСО 1994 140,09 тыс. руб., РОО по потерям 791,5 тыс.руб., задолженность невозможная к взысканию 1439,6 тыс. руб, судебные издержки 1562 тыс.руб., невозмещаемый НДС 313 тыс.руб., износ ОС 83 тыс руб., услуги нотариуса 50 тыс. руб., материалы непроизводственного назначения 226 тыс руб., госпошлина 3018 тыс. руб., техническая инвентаризация 11 тыс. руб., хищения 297 тыс руб., прочие услуги 1489 тыс. руб.,прочие расходы 16 835,95 тыс.руб., корпоративная газета 30,42 тыс. руб., реализация имущества 3047,3 тыс.руб., затраты на ремонт системы интеллектуального учета электроэнергии (522-ФЗ)-затраты сложились из статей себестоимости : поверка приборов в размере 1025,01 тыс.руб.+другие услуги сторонних организаций 1972,31 тыс.руб.=2997,3 тыс руб., за минусом прочих доходов 190 419,9 тыс.руб.</t>
  </si>
  <si>
    <r>
      <t>Наименование организации: Ф</t>
    </r>
    <r>
      <rPr>
        <u/>
        <sz val="12"/>
        <rFont val="Times New Roman"/>
        <family val="1"/>
        <charset val="204"/>
      </rPr>
      <t>илиал ПАО "Россети Сибирь" - "Читаэнерго"</t>
    </r>
  </si>
  <si>
    <t>Прочие расходы</t>
  </si>
  <si>
    <r>
      <t xml:space="preserve">КПП: </t>
    </r>
    <r>
      <rPr>
        <u/>
        <sz val="12"/>
        <rFont val="Times New Roman"/>
        <family val="1"/>
        <charset val="204"/>
      </rPr>
      <t>997450001</t>
    </r>
  </si>
  <si>
    <r>
      <t>Долгосрочный период регулирования:</t>
    </r>
    <r>
      <rPr>
        <u/>
        <sz val="12"/>
        <rFont val="Times New Roman"/>
        <family val="1"/>
        <charset val="204"/>
      </rPr>
      <t xml:space="preserve"> 2020-2024гг.</t>
    </r>
  </si>
  <si>
    <t>Налог на прибыль</t>
  </si>
  <si>
    <t>Подконтрольные расходы, всего******</t>
  </si>
  <si>
    <t>Отклонение от уровня ТБР сложилось за счет изменения объемов работ по капитальному ремонту электросетевого оборудования, выполняемого хозяйственным способом.</t>
  </si>
  <si>
    <t>В ТБР не учтены расходы на услуги подрядных организаций: 
1) услуги по осуществлению технического надзора на объектах ЭСХ, в том числе объектах нового строительства, реконструкции и технического перевооружения;
2) сертификация качества:
- услуги по инспекционному контролю сертифицированной э/э, поставляемой из распределительных электросетей ПАО Россети Сибирь;
- услуги по ресертификационному аудиту интегрированной системы менеджмента на соответсвие требований международных и национальных стандартов (Система менеджмента качества, Система эконологического менеджмента, Система энергетического менеджмента, Система менеджмента охраны здоровья и обеспечения  безопасности труда) и инспекционному аудиту системы инновационного менеджмента с целью подтверждения действия сертификата соответсвия требованиям национального и международного стандартов;  
3) диагностика сетей: 
- услуги по оценке технического состояния основного электротехнического оборудования,  ЛЭП и определения уровня готовности к отопительному сезону;
4) прочие услуги производственного характера, в т.ч.:
- услуги по обеспечению готовности профессионального аварийно-спасательного формирования с целью локализации и ликвидации последствий аварий на опасных производственных объектах;
- комплекс услуг по оперативному обслуживанию оборудования (на объектах ВЛ 110 кВ Турга-Харанорская ГРЭС, ВЛ 110-64,65 и обеспечению надлежащего технического состояния в здании ОРУ 110 кВ (АО "Интер РАО - Электрогенерация");
- услуги по проведению диагностики оборудования (приборы учета, средства измерений) производства ООО Матрица, ООО "Энергомера инжиниринг", устранению выявленных при диагностике неисправностей, поверка аккредитованным центром стандартизации и метрологии отремонтированных средств измерений;
-   услуги по осуществлению негарантийнго ремонта оборудования (приборы учета, средства измерений) производства АО "РиМ", 
- услуги по введению полного или частичного ограничения режима потребления электроэнергии потребителям о по возобновлению их электроснабжения.
Указанные расходы не учтены при установлении регулируемых тарифов ввиду отсутсвия экономической обоснованности их отнесения на услуги по передаче э/э (Экспертное заключение на 2020-2024 гг.).</t>
  </si>
  <si>
    <t>Отклонение от уровня ТБР сложилось за счет:
1) проведения индексации ММТС рабочего 1-го разряда с превышением базовых параметров:
в ТБР 2022 г. предусмотрена ММТС - 8 830 руб. (2,5%);
по факту 2021-2022 г.: с 01.07.2021 - 9 182 руб. (5%), с 01.07.2022  - 9 641 руб. (5 %), с 01.11.22 - 10 403 руб. (7,9%).
2) в ТБР не учтены расходы ПАО Россети Сибирь в размере 97 796 тыс. руб., ввиду отсутствия экономической обоснованности их отнесения на услуги по передаче э/э и обоснований в части отсутсвия дублирования функциональных обязанностей персонала филиала.</t>
  </si>
  <si>
    <t>В ТБР не учтены расходы на привлечение транспортных средств, грузоподъемностью свыше 50 т., сторонних организаций для реализации мероприятий по перебазировке силового оборудования (трансформаторы мощности) в рамках реализации мероприятий по подготовке к ОЗП.</t>
  </si>
  <si>
    <t>Отклонение от уровня ТБР сложилось за счет:
1) увеличения расходов по факту 2022 г. на 44 044  тыс. руб., в том числе:
-  по услугам связи  (10 376 тыс. руб) за счет роста тарифов,
-  по услугам по программному обеспечению и сопровождению (26 415 тыс. руб.) за счет реализации мероприятий по импортозамещению;
-  по услугам охраны производственных помещений (6 940 тыс. руб.) за счет  удорожания стоимости по результатам ТЗП;
- по расходам ПАО Россети Сибирь - 313 тыс. руб.
2) в ТБР не учтены расходы на услуги сторонних организаций на сумму 20 326 тыс. руб., в том числе: 
- услуги ПАО Россети Сибирь (6 745 тыс. руб.);
- услуги ПАО Россети (12 203 тыс. руб.);
-  услуги СМИ и рекламы, публичное раскрытие информации (1 378 тыс. руб.),
Указанные расходы не учтены в ТБР ввиду отсутствия обоснования их отнесения на услуги по передаче э/э.</t>
  </si>
  <si>
    <t>Отклонение от ТБР сложилось за счет увеличения расходов на производственные командировки за счет удорожания стоимости проживания и проезда персонала.</t>
  </si>
  <si>
    <t>1.1.3.3.3.</t>
  </si>
  <si>
    <t>Отклонение от ТБР сложилось за счет реализации мероприятий по повышению эффективности деятельности по управлению персоналом, внедрения в опытно-промышленную эксплуатацию автоматизированных бизнес-процессов (ЦУС, КИТАСУ, производственная безопасность и охрана труда, внедрение концепции "нулевой травматизм").</t>
  </si>
  <si>
    <t>1.1.3.3.4.</t>
  </si>
  <si>
    <t>1.1.3.3.5.</t>
  </si>
  <si>
    <t>Отклонение от уровня ТБР сложилось за счет:
1) изменения стоимости договоров страхования имущества, ОСАГО, ОСОПО в результате ТЗП (3 151 тыс. руб.);
2) В ТБР на 2022 год не предусмотрены расходы на страхование (11 457 тыс. руб.): 
- на расходы филиала (10 217 тыс. руб.), из них: на добровольное личное страхование (9 167 тыс. руб.), страхование транспортных средств КАСКО (1 047 тыс. руб.), страхование граждансокй ответсвенности владельцев воздушного судна (БВС, 3 тыс. руб.), 
- расходы ПАО "Россети Сибирь" (1 239 тыс. руб.). 
В ТБР учтены страхование имущества, ОСАГО, ОСОПО.</t>
  </si>
  <si>
    <t>1.1.3.3.6.</t>
  </si>
  <si>
    <t>1.1.6.</t>
  </si>
  <si>
    <t>Отклонение от ТБР сложилось в рамках реализации Комплексной программы по развитию зарядной инфраструктуры на территории городского округа г. Чита и Забайкальского края на 2021-2024 гг (введены в эксплуатацию зарядные станции для заправки электромобилей).</t>
  </si>
  <si>
    <t xml:space="preserve">В целях осуществления технологического присоединения заявителя ООО "АРКТИЧЕСКИЕ РАЗРАБОТКИ" по дог. №20.7500.671.15 между ПАО ФСК ЕЭС и ПАО МРСК Сибири заключен договор об осуществлении технологического присоединения сетям смежной сетевой организации №20/17-ТП-М2/48.4000.294.17 в целях увеличения мощности электросетевых объектов.
В ТБР 2022 г. указанные расходы не учтены, заявлены к возмещению в тарифной заявке на 2024 г. </t>
  </si>
  <si>
    <t>Плата за аренду имущества и лизинг</t>
  </si>
  <si>
    <t>В ТБР расходы по аренде учтены в соответствии с пп.5 п.28 Основ ценообразования ППРФ 1178 (по аренде ЭСХ в объеме амортизации, налога на имущество и др.обяз.платежей; по аренде зданий, сооружений, земельных участков в полном объеме если стоимость по договорам определена государствои или в результате проведения торгов (п.29 ОЦ).
В связи с внесением изменений в ФСБУ с 01.01.2022 расходы по аренде имущества отражаются в себестоимости услуг по ст."Амортизация" и в прочих расходах по ст. "Процентные расходы по договорам аренды". Договоры аренды являются долгосрочными (от 3-х до 49 лет).
По факту 2022 г. расходы по аренде составили:
- амортизация ППА (право пользования активами, долгосрочная аренда) - 16 710,18 тыс. руб., 
- процентные расходы по договорам аренды - 18 030 тыс. руб.</t>
  </si>
  <si>
    <t>Отклонение от ТБР сложилось в связи с увеличением расходов на оплату труда.</t>
  </si>
  <si>
    <t>В ТБР на 2022 г. налог на прибыль учтен в соответсвии с налоговой декларацией за 2020 г. , в которой отражается сумма текущего налога на прибыль, зачисляемого в бюджет субъекта за соответствующий налоговый период (ст. 288 НК РФ, приказ ФНС России от 23.03.2019 №ММВ-7-3/475@).
По факту 2022 г. отражены сведения в соответствии с таблицей 1.3. раздельного учета доходов и расходов, а именно: налог на прибыль отражен с учетом текущего налога на прибыль и иных аналогичных обязательных платежей (ОНА, ОНО, пересчетам по налогу на прибыль за прошлые годы, пени, штрафы и списание ОНА, ОНО, резервов по налоговым рискам).</t>
  </si>
  <si>
    <t>В ТБР величина налога на имущество определена исходя из среднегодовой стоимости основных средств, определенный исходя из максимальных СПИ в соответствии с п.27 Основ ценообразования, ППРФ №1</t>
  </si>
  <si>
    <t>Плановые выпадающие доходы от ЛТП на 2022 год рассчитаны в соответствии с Методическими указаниями по определению выпадающих доходов, связанных с осуществлением технологического присоединения к электрическим сетям, утвержденными приказом ФСТ России от 11.09.2014 № 215-э/1, на основании средних данных за 3 предыдущих года.</t>
  </si>
  <si>
    <t>прочие неподконтрольные расходы (тепловая энергия)</t>
  </si>
  <si>
    <t>услуги энергосервисных компаний</t>
  </si>
  <si>
    <t>В ТБР не учтены расходы на услуги энергосервисных компаний, предусмотренных Федеральным законом 261-ФЗ. В ТБР не учтены в связи с тем, что оплата расходов осуществляется за счет средств, полученных от экономии потерь э/э.</t>
  </si>
  <si>
    <t>Резерв под оценочные обязательства по покупной э/э, ТСО,ФСК</t>
  </si>
  <si>
    <t>В ТБР не учтены расходы на создание оценочных резервов, возникших в результате разногласий  по  объему оказанных услуг прочими ТСО, объему потерь электрической энергии.</t>
  </si>
  <si>
    <t>По факту 2022 года отражены прочие доходы и расходы:
- прочие доходы (741 597 тыс. руб.), в том числе: 
доходы, связанные с имуществом (67 762 тыс. руб.) - консолидация БФО; 
начисление неустойки на просроченную ДЗ (323 510 тыс. руб.); 
восстановление резервов по сомнительным долгам  (182 082 тыс руб.);
восстановление резервов оценочных по судебным искам (21 884 тыс. руб.); 
восстановление резервов оценочных по налоговым искам (74 057 тыс. руб.); 
доходы прошлых лет (15 580 тыс. руб.);
- прочие расходы (632 824 тыс. руб.), в том числе: 
расходы на уплату процентов по кредитам (362 561 тыс. руб.);
процентные расходы по договорам аренды (18 030 тыс. руб.);
создание РСД (71 549 тыс. руб.);
создание оценочных резервов по судебным искам (92 322 тыс. руб.);
убытки прошлых лет (62 089 тыс. руб.).</t>
  </si>
  <si>
    <t>По факту 2022 года отражены расходы на ремонт, в том числе сырье и материалы, услуги подрядных организаций, расходы на оплату труда, страховые взносы, прочие расходы</t>
  </si>
  <si>
    <t xml:space="preserve">        ****** Распределение  подконтрольных расходов по статьям проведено в соответствии разъяснениями РСТ Забайкальского края (письмо от 27.03.2020 №05/1731)</t>
  </si>
  <si>
    <t>филиал ПАО "Россети Сибирь" - "Омскэнерго"</t>
  </si>
  <si>
    <t>997450001</t>
  </si>
  <si>
    <t>2018-2022</t>
  </si>
  <si>
    <t>В выписке из протокола, направленной  регулирующим органом, в расшифровке НВВ  расходы на ремонт указаны одной суммой, без разбивки по статьям затрат. В графе "план" расходы на ремонт указаны по ст. 1.1.3.9.</t>
  </si>
  <si>
    <t>см. п 1.1.1.3.1.</t>
  </si>
  <si>
    <t>ФОТ</t>
  </si>
  <si>
    <t>больничные</t>
  </si>
  <si>
    <t>В ТБР включены расходы на выплату материальной помощи списочному составу - 1 739 т.р.
 Фактически осуществление расходов в соответствии с условиями отраслевого тарифного соглашения, коллективного договора.
Материальная помощь, оплата доп. отпусков списочному и несписочному составу - 15 850 т.р.
Расходы на проведение спортивных и культурно-массовых меропр. - 6 548 т.р.
Прочие выплаты соц. характера (конкурсы проф. мастерства, отчисления освобожд. профс. раб)  - 2 940 т.р.</t>
  </si>
  <si>
    <t>1.1.3.2.</t>
  </si>
  <si>
    <t xml:space="preserve">Увеличение расходов на  IT-услуги  + 30 756,3 т.р.(доработка, обновление ПО, изменение сроков амортизации), </t>
  </si>
  <si>
    <t>1.1.3.4.</t>
  </si>
  <si>
    <t>Проведение обучения персонала в соответсвии с утвержденной в филиале Программой обучения (получение допуской и разрешений, повышение квалификации и др.) В тарифе не предусмотрены расходы на повышение квалификации.</t>
  </si>
  <si>
    <t>1.1.3.5.</t>
  </si>
  <si>
    <t>1.1.3.6.</t>
  </si>
  <si>
    <t>Увеличение расходов по видам страхования, не предусмотренным в тарифе (добровольное медицинское страхование, доброволное страхование от несчастных случаев, добровольное страхование автотранспортных средств) Добровольное страхование производится в соответствии с условиями коллективного договора, программой страховой защиты общества</t>
  </si>
  <si>
    <t>1.1.3.7.</t>
  </si>
  <si>
    <t>1.1.3.8.</t>
  </si>
  <si>
    <t>1.1.3.9.</t>
  </si>
  <si>
    <t>Расходы на ремонт</t>
  </si>
  <si>
    <t>Расходы распределены по элементам затрат в соответствии с показателями раздельного учета по ф. 1.6 (стр. 1.1.1.2; 1.1.1.3.1.; 1.1.2.1)</t>
  </si>
  <si>
    <t>отражение расходов на услуги банков</t>
  </si>
  <si>
    <t>Заключение договоров на увеличение объема присоединенной мощности в связи  с необходимостью расширения пропуской способности ПС</t>
  </si>
  <si>
    <t>Отчисления на социальные нужды</t>
  </si>
  <si>
    <t>Расходы на возврат и обслуживание долгосрочных заемных средств, направляемых на финансирование капитальных вложений</t>
  </si>
  <si>
    <t>Амортизация</t>
  </si>
  <si>
    <t>Прибыль на капитальные вложения</t>
  </si>
  <si>
    <t>Прочие налоги</t>
  </si>
  <si>
    <t>Снижение расходов за счет снижения расходов по статье "Налог на имущество"  в связи со снижением  налогооблагаемой базы - среднегодовой остаточночной стоимости относительно учтенной в тарифе.</t>
  </si>
  <si>
    <t>Увеличение расходов в связи увеличением количества льготных технологических присоединений, расходов на строительство объектов в целях ТП льготных категорий заявителей</t>
  </si>
  <si>
    <t>Прочие неподконтрольные расходы (с расшифровкой)</t>
  </si>
  <si>
    <t>тепловая энергия</t>
  </si>
  <si>
    <t>энергообследование, услуги энергосервисных кампаний</t>
  </si>
  <si>
    <t>Необходимость проведения мероприятий по энергсбережению (энергосервисный котракт) в соответсвии с Федеральным законом 261-ФЗ</t>
  </si>
  <si>
    <t>услуги гос.лабораторий</t>
  </si>
  <si>
    <t>содержание ОРУ, ЗРУ</t>
  </si>
  <si>
    <t>резерв по сомнительным долгам</t>
  </si>
  <si>
    <t>Рост резерва по сомнительным долгам в связи с задолженностью контрагентов за оказанные услуги по передаче электрической энергии</t>
  </si>
  <si>
    <t>общехозяйственные расходы в доле филиала</t>
  </si>
  <si>
    <t>Увеличение расходов по причине включения  в тариф не в полном объеме</t>
  </si>
  <si>
    <t>услуги ПАО "Россети"</t>
  </si>
  <si>
    <t>Отражены фактические расходы по договору оказания услуг</t>
  </si>
  <si>
    <t>резерв под оценочные обязательства по покупной э/э, ТСО,ФСК, проч РОО</t>
  </si>
  <si>
    <t xml:space="preserve">Формирование в соответсвии с учетной политикой Общества резерва под оценочные обязательства на компенсацию  потерь в сетях, оплату услуг ТСО в связи с разногласиями по размеру услуги </t>
  </si>
  <si>
    <t>убытки прошлых лет, выявленные в отчетном году</t>
  </si>
  <si>
    <t>Корректировка начисленной выручки за услуги по передаче электрической энергии за прошлые периоды в связи с урегулированием разногласий с потребителями услуг, корректировки расходов на компенсацию потерь, услуги ТСО Принимается регулирующими органами по фактическим расходам</t>
  </si>
  <si>
    <t>расходы на  обслуживание  заемных средств</t>
  </si>
  <si>
    <t>Необходимость привлечения заемных средств на финансирование кассовых разрывов</t>
  </si>
  <si>
    <t>прочие  ( коммерч учет 522-ФЗ, компенсац. Потерь ТСО, процентн расходы)</t>
  </si>
  <si>
    <t>Недополученный по независящим причинам доход (+)/избыток средств, полученный в предыдущем периоде регулирования (-)</t>
  </si>
  <si>
    <t>Рост убытков в связи с  увеличением расходов на льготное технологическое присоединение, осуществление расходов, не предусмотренных в тарифе (проценты за кредит, услуги энергосервисных компаний)</t>
  </si>
  <si>
    <t>По факту отражены затраты на ремонт с учетом расходов на оплату труда, единого социального налога, прочих расходов. В тарифе расходы на оплату труда, единый социальный налог, прочие расходы предусматривались по соответсвующим элементам затрат</t>
  </si>
  <si>
    <t>Снижение объема потерь в результате проведения мероприятий по экономии потерь</t>
  </si>
  <si>
    <t xml:space="preserve">  </t>
  </si>
  <si>
    <t>Общее количество точек подключения на конец года</t>
  </si>
  <si>
    <t>Норматив технологического расхода (потерь) электрической энергии, установленный Минэнерго России *****</t>
  </si>
  <si>
    <r>
      <t>_____</t>
    </r>
    <r>
      <rPr>
        <sz val="12"/>
        <rFont val="Times New Roman"/>
        <family val="1"/>
        <charset val="204"/>
      </rPr>
      <t>*</t>
    </r>
    <r>
      <rPr>
        <sz val="12"/>
        <color indexed="9"/>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</si>
  <si>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2"/>
        <rFont val="Times New Roman"/>
        <family val="1"/>
        <charset val="204"/>
      </rPr>
      <t>**</t>
    </r>
    <r>
      <rPr>
        <sz val="12"/>
        <color indexed="9"/>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</si>
  <si>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2"/>
        <rFont val="Times New Roman"/>
        <family val="1"/>
        <charset val="204"/>
      </rPr>
      <t>***</t>
    </r>
    <r>
      <rPr>
        <sz val="12"/>
        <color indexed="9"/>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</si>
  <si>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</si>
  <si>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</si>
  <si>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Расходы на аренду в ТБР определяются исходя из величины амортизации и налога на имущество в соответствии с п.п.5 п.28 Основ ценообразования. По факту в соответствии с положениями ФСБУ 25/2018 расходы на аренду отражаются в бухгалтерском учете в составе иных статей затрат: амортизационных отчислений и процентов, начисленных исходя из дисконтированной суммы будущих платежей.</t>
  </si>
  <si>
    <t>Основное отклонение связано с отражением в учете начисленных убытков от  обесценения объектов ОС (в связи с применением новых стандартов ФСБУ 6/2020 и ФСБУ 25/2018 )</t>
  </si>
  <si>
    <t>Орган регулирования не включил в  ТБР управленческие расходы</t>
  </si>
  <si>
    <t>Основное отклонение связано с отражением в учете амортизации прав пользования активами (в связи с применением новых стандартов ФСБУ 6/2020 и ФСБУ 25/2018 )</t>
  </si>
  <si>
    <t>В ТБР прямые затраты на ремонт отражены одной суммой, без разбивки по статьям затрат. Фактические расходы отражены в статьях 1.1.1.2;  1.1.2.1., 1.1.1.3.1.  Основное отклонение связано с необходимостью устранения аварийных ситуаций, вызванных анамальными погодными условиями. Все проведенные ремонтные работы были направлены на повышение надежного электроснабжения потребителей Республики Алтай</t>
  </si>
  <si>
    <t>Снижение расходов обусловлено отражением в учете  обесценения ОС в рамках перехода  на новые ФСБУ ( раздел III ФСБУ 6/2020 «Основные средства»). Одно из ключевых изменений – обязательное применение проверки на обесценение в порядке, предусмотренном Международным стандартом финансовой отчетности (IAS) 36 "Обесценение активов" для целей формирования отчетности по РСБУ.</t>
  </si>
  <si>
    <t>Отклонение в связи с переходом на новые ФСБУ (раздел III ФСБУ 6/2020 «Основные средства»). Одно из ключевых изменений: «При получении в пользование предмета аренды арендатор обязан поставить на бухгалтерский учет право пользование активом и соответствующее арендное обязательство. Стоимость права пользования активом погашается равномерно в течение всего срока аренды (не приостанавливается) по аналогии начисления амортизации по правилам принятым арендатором в отношении сопоставимых с предметом аренды собственным основным средствам.» Данные расходы с 01.01.2022 года отражаются в учете по статье «Амортизация ППА».</t>
  </si>
  <si>
    <t xml:space="preserve">В ТБР налог на прибыль учтен по факту за 2021 г. 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 Снижение  налога на прибыль в связи с изменением налогооблагаемой базы в целом по Обществу.  </t>
  </si>
  <si>
    <t>Экономия сложилась по налогу на имущество в связи с обесценением объектов ОС (в связи с применением новых стандартов ФСБУ 6/2020) )</t>
  </si>
  <si>
    <t>Регулирующим органом процентные расходы принмаются по фактически произведенным затратам за последний отчетный период. При установлении НВВ на 2022 год данные расходы (в рамках органичения по росту тарифов) органом регулирования   были перенесены органом регулироявания для учета в НВВ  последующих периодов.</t>
  </si>
  <si>
    <t>В тарифном решении по данной статье учтены расходы на реконструкцию, связанную с льготным технологическим присоединением.  По факту расходы учтены в составе статьи 1.2.10.</t>
  </si>
  <si>
    <t xml:space="preserve">Отклонение по аренде:
В связи с отражением фактических расходов по новым требованиям ФСБУ 25/2018 с 01.01.2022 г. по другим статьям: амортизация ППА (136 517 тыс. руб.) в статье «Амортизация ОС», проценты по договорам аренды (41 728 тыс. руб.) на 91 счете. </t>
  </si>
  <si>
    <t>Прибыль по данным бухгалтерского учета отсутствует из-за отражения неденежных расходов (создание РОО, списание просроченной ДЗ), вместе с тем финансирование инвестиционной программы произведено за счет амортизации и прочих собственных средств в полном объёме.</t>
  </si>
  <si>
    <t>В ТБР налог на прибыль рассчитан как 20% от величины прибыли на кап.вложения, соц.выплат. По факту налог на прибыль отражен по формам раздельного учета с учетом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</si>
  <si>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При определении плановой величины амортизации на 2022 год не учтена амортизация от вводов  за октябрь-декабрь 2021 года, вводов 2022 года. Также по  факту дополнительно отражена амортизация ППА в части договоров аренды (136 517 тыс.руб.) (по новым требованиям ФСБУ 25/18 с 01.01.2022 г.)</t>
  </si>
  <si>
    <t xml:space="preserve">По факту отражен сложившийся убыток от передачи электрической энергии согласно форм раздельного учёта (-) 646 483 тыс. руб., а так же дефицит средств, соответствующий размеру выпадающих доходов от технологического присоединения льготных заявителей (-) 695 186 тыс. руб. Выполнение данных работ является обязательным для сетевой организации,  плановые затраты на которые регулятором не включаются. </t>
  </si>
  <si>
    <t>В ТБР утверждено на уровне факта 2017 с учетом корректировки по методике сравнения аналогов, без учета договора  на планируемый период.</t>
  </si>
  <si>
    <t xml:space="preserve">Отклонение возникло вследствие того, что в ТБР не учтены затраты исполнительного аппарата в размере  13 434 тыс. руб. </t>
  </si>
  <si>
    <t>По факту отражена  амортизация ОС, ППА (в связи с применением новых стандартов ФСБУ 6/2020 и ФСБУ 25/2018 ), а также  амортизации НМА в размере  9 083,5 тыс руб.</t>
  </si>
  <si>
    <t xml:space="preserve">За счет отражения прочих внереализационных доходов </t>
  </si>
  <si>
    <t>В ТБР налог на прибыль учтен по факту за 2020 г. На филиал осуществляется пропорциональное распределение налога по Обществу. Снижение  налога на прибыль в связи с изменением налогооблагаемой базы в целом по Обществу.  Состаляющие налога на прибыль:
текщий налог   (+) 6583,44 тыс. руб.
отложенные налоговые обязательства, прочие налог платежи "- " 80 555,44 тыс. руб.</t>
  </si>
  <si>
    <t>Регулирующим органом занижен тарифный коэффициент, не в полном объеме учтены расходы по выплатам доплат (надбавок), связанных с режимом работы и условиями труда в соответствии с установленным ОТС, ЛНА Общества.</t>
  </si>
  <si>
    <t>По факту затраты указаны с учетом текущего налога на прибыль (уплаченному в Региональный и Федеральный бюджеты),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</si>
  <si>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Отклонение обусловлено:
1. увеличением затрат на оплату больничных листов за счет средств филиала на 3 979 тыс. руб.
2. в ТБР на 2022 год не учтены расходы исполнительного аппарата ПАО "Россети Сибирь" по корпрративному управлению</t>
  </si>
  <si>
    <t>В ТБР не учитываются в полном объеме выплаты по кол. договору.</t>
  </si>
  <si>
    <t>В ТБР амортизация ОС учтена в соответствии с п.27 Основ ценообразования, ППРФ №1.
Новым стандартом ФСБУ 6/2020 «Основные средства» с 01.01.2022 внесены следующие изменения в бухгалтерский учет по отражению расходов по статье "Амортизация":
 - внесены изменения в порядок бухгалтерского учёта основных средств, предусмотрено отражение  накопленного обесценения основных средств в соответствии с МСФО (IAS) 36 «Обесценение активов»;
 - внедрен порядок учета аренды, в соответствии с которым начисляется амортизация на права пользования активом (ППА), также в учете отражается накопленное обесценение ППА.</t>
  </si>
  <si>
    <t xml:space="preserve"> руб./МВтч</t>
  </si>
  <si>
    <t>По факту отражена сумма за вычетом  прочих доходов (91сч)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</si>
</sst>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000"/>
    <numFmt numFmtId="165" formatCode="_-* #,##0.00_р_._-;\-* #,##0.00_р_._-;_-* &quot;-&quot;??_р_._-;_-@_-"/>
    <numFmt numFmtId="166" formatCode="0.0%"/>
    <numFmt numFmtId="167" formatCode="_-* #,##0_-;\-* #,##0_-;_-* &quot;-&quot;??_-;_-@_-"/>
    <numFmt numFmtId="168" formatCode="#,##0_ ;\-#,##0\ "/>
  </numFmts>
  <fonts count="32" x14ac:knownFonts="1">
    <font>
      <sz val="11"/>
      <color theme="1"/>
      <name val="Calibri"/>
      <family val="2"/>
      <scheme val="minor"/>
    </font>
    <font>
      <sz val="11"/>
      <color theme="1"/>
      <name val="Calibri"/>
      <family val="2"/>
      <charset val="204"/>
      <scheme val="minor"/>
    </font>
    <font>
      <sz val="11"/>
      <name val="Times New Roman"/>
      <family val="1"/>
      <charset val="204"/>
    </font>
    <font>
      <b/>
      <sz val="14"/>
      <name val="Times New Roman"/>
      <family val="1"/>
      <charset val="204"/>
    </font>
    <font>
      <b/>
      <sz val="11"/>
      <name val="Times New Roman"/>
      <family val="1"/>
      <charset val="204"/>
    </font>
    <font>
      <sz val="10"/>
      <name val="Arial Cyr"/>
      <charset val="204"/>
    </font>
    <font>
      <sz val="12"/>
      <name val="Times New Roman"/>
      <family val="1"/>
      <charset val="204"/>
    </font>
    <font>
      <u/>
      <sz val="12"/>
      <name val="Times New Roman"/>
      <family val="1"/>
      <charset val="204"/>
    </font>
    <font>
      <b/>
      <sz val="11"/>
      <color theme="0" tint="-0.14999847407452621"/>
      <name val="Times New Roman"/>
      <family val="1"/>
      <charset val="204"/>
    </font>
    <font>
      <sz val="11"/>
      <color theme="0" tint="-0.14999847407452621"/>
      <name val="Times New Roman"/>
      <family val="1"/>
      <charset val="204"/>
    </font>
    <font>
      <sz val="12"/>
      <color theme="1"/>
      <name val="Times New Roman"/>
      <family val="1"/>
      <charset val="204"/>
    </font>
    <font>
      <sz val="11"/>
      <color theme="1"/>
      <name val="Times New Roman"/>
      <family val="1"/>
      <charset val="204"/>
    </font>
    <font>
      <sz val="12"/>
      <color rgb="FFFF0000"/>
      <name val="Times New Roman"/>
      <family val="1"/>
      <charset val="204"/>
    </font>
    <font>
      <sz val="12"/>
      <color theme="0"/>
      <name val="Times New Roman"/>
      <family val="1"/>
      <charset val="204"/>
    </font>
    <font>
      <sz val="10"/>
      <color theme="1"/>
      <name val="Times New Roman"/>
      <family val="1"/>
      <charset val="204"/>
    </font>
    <font>
      <b/>
      <sz val="11"/>
      <color rgb="FFFF0000"/>
      <name val="Times New Roman"/>
      <family val="1"/>
      <charset val="204"/>
    </font>
    <font>
      <sz val="11"/>
      <color rgb="FFFF0000"/>
      <name val="Times New Roman"/>
      <family val="1"/>
      <charset val="204"/>
    </font>
    <font>
      <i/>
      <sz val="12"/>
      <name val="Times New Roman"/>
      <family val="1"/>
      <charset val="204"/>
    </font>
    <font>
      <sz val="10"/>
      <name val="Times New Roman"/>
      <family val="1"/>
      <charset val="204"/>
    </font>
    <font>
      <sz val="9"/>
      <name val="Tahoma"/>
      <family val="2"/>
      <charset val="204"/>
    </font>
    <font>
      <b/>
      <sz val="12"/>
      <name val="Times New Roman"/>
      <family val="1"/>
      <charset val="204"/>
    </font>
    <font>
      <sz val="10.5"/>
      <name val="Times New Roman"/>
      <family val="1"/>
      <charset val="204"/>
    </font>
    <font>
      <sz val="10"/>
      <color theme="1"/>
      <name val="Arial Cyr"/>
      <family val="2"/>
      <charset val="204"/>
    </font>
    <font>
      <b/>
      <sz val="9"/>
      <name val="Tahoma"/>
      <family val="2"/>
      <charset val="204"/>
    </font>
    <font>
      <sz val="12"/>
      <name val="Calibri"/>
      <family val="2"/>
      <scheme val="minor"/>
    </font>
    <font>
      <u/>
      <sz val="11"/>
      <name val="Times New Roman"/>
      <family val="1"/>
      <charset val="204"/>
    </font>
    <font>
      <sz val="10"/>
      <name val="Segoe UI"/>
      <family val="2"/>
      <charset val="204"/>
    </font>
    <font>
      <sz val="11"/>
      <color theme="1"/>
      <name val="Calibri"/>
      <family val="2"/>
      <scheme val="minor"/>
    </font>
    <font>
      <sz val="8"/>
      <name val="Times New Roman"/>
      <family val="1"/>
      <charset val="204"/>
    </font>
    <font>
      <b/>
      <sz val="10.5"/>
      <name val="Times New Roman"/>
      <family val="1"/>
      <charset val="204"/>
    </font>
    <font>
      <i/>
      <sz val="10"/>
      <name val="Times New Roman"/>
      <family val="1"/>
      <charset val="204"/>
    </font>
    <font>
      <sz val="12"/>
      <color indexed="9"/>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bottom style="thin">
        <color indexed="64"/>
      </bottom>
      <diagonal/>
    </border>
  </borders>
  <cellStyleXfs count="13">
    <xf numFmtId="0" fontId="0" fillId="0" borderId="0"/>
    <xf numFmtId="0" fontId="5" fillId="0" borderId="0"/>
    <xf numFmtId="9" fontId="5" fillId="0" borderId="0" applyFont="0" applyFill="0" applyBorder="0" applyAlignment="0" applyProtection="0"/>
    <xf numFmtId="49" fontId="19" fillId="0" borderId="0" applyBorder="0">
      <alignment vertical="top"/>
    </xf>
    <xf numFmtId="165" fontId="5" fillId="0" borderId="0" applyFont="0" applyFill="0" applyBorder="0" applyAlignment="0" applyProtection="0"/>
    <xf numFmtId="0" fontId="1" fillId="0" borderId="0"/>
    <xf numFmtId="0" fontId="22" fillId="0" borderId="0"/>
    <xf numFmtId="0" fontId="5" fillId="0" borderId="0"/>
    <xf numFmtId="0" fontId="23" fillId="0" borderId="11" applyBorder="0">
      <alignment horizontal="center" vertical="center" wrapText="1"/>
    </xf>
    <xf numFmtId="165" fontId="1" fillId="0" borderId="0" applyFont="0" applyFill="0" applyBorder="0" applyAlignment="0" applyProtection="0"/>
    <xf numFmtId="0" fontId="5" fillId="0" borderId="0"/>
    <xf numFmtId="43" fontId="27" fillId="0" borderId="0" applyFont="0" applyFill="0" applyBorder="0" applyAlignment="0" applyProtection="0"/>
    <xf numFmtId="9" fontId="27" fillId="0" borderId="0" applyFont="0" applyFill="0" applyBorder="0" applyAlignment="0" applyProtection="0"/>
  </cellStyleXfs>
  <cellXfs count="386">
    <xf numFmtId="0" fontId="0" fillId="0" borderId="0" xfId="0"/>
    <xf numFmtId="0" fontId="2" fillId="0" borderId="0" xfId="0" applyFont="1"/>
    <xf numFmtId="0" fontId="2" fillId="2" borderId="0" xfId="0" applyFont="1" applyFill="1"/>
    <xf numFmtId="0" fontId="4" fillId="0" borderId="0" xfId="0" applyFont="1" applyAlignment="1">
      <alignment horizontal="center"/>
    </xf>
    <xf numFmtId="0" fontId="6" fillId="0" borderId="0" xfId="1" applyFont="1"/>
    <xf numFmtId="0" fontId="4" fillId="0" borderId="0" xfId="0" applyFont="1" applyBorder="1" applyAlignment="1">
      <alignment horizontal="center"/>
    </xf>
    <xf numFmtId="164" fontId="4" fillId="0" borderId="0" xfId="0" applyNumberFormat="1" applyFont="1" applyAlignment="1">
      <alignment horizontal="center"/>
    </xf>
    <xf numFmtId="0" fontId="8" fillId="0" borderId="0" xfId="0" applyFont="1" applyAlignment="1">
      <alignment horizontal="center"/>
    </xf>
    <xf numFmtId="164" fontId="8" fillId="0" borderId="0" xfId="0" applyNumberFormat="1" applyFont="1" applyAlignment="1">
      <alignment horizontal="center"/>
    </xf>
    <xf numFmtId="3" fontId="4" fillId="0" borderId="0" xfId="0" applyNumberFormat="1" applyFont="1" applyAlignment="1">
      <alignment horizontal="center"/>
    </xf>
    <xf numFmtId="4" fontId="8" fillId="0" borderId="0" xfId="0" applyNumberFormat="1" applyFont="1" applyAlignment="1">
      <alignment horizontal="center"/>
    </xf>
    <xf numFmtId="4" fontId="2" fillId="0" borderId="0" xfId="0" applyNumberFormat="1" applyFont="1"/>
    <xf numFmtId="0" fontId="6" fillId="0" borderId="1" xfId="0" applyFont="1" applyBorder="1" applyAlignment="1">
      <alignment horizont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4" fontId="6" fillId="0" borderId="1" xfId="0" applyNumberFormat="1" applyFont="1" applyBorder="1" applyAlignment="1">
      <alignment horizontal="center" vertical="center"/>
    </xf>
    <xf numFmtId="0" fontId="2" fillId="0" borderId="0" xfId="0" applyFont="1" applyBorder="1"/>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9" fillId="0" borderId="0" xfId="0" applyFont="1"/>
    <xf numFmtId="0" fontId="6" fillId="0" borderId="1" xfId="0" applyFont="1" applyFill="1" applyBorder="1" applyAlignment="1">
      <alignment horizontal="center" vertical="top" wrapText="1"/>
    </xf>
    <xf numFmtId="3" fontId="2" fillId="0" borderId="0" xfId="0" applyNumberFormat="1" applyFont="1"/>
    <xf numFmtId="3"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10" fillId="2" borderId="1" xfId="0" quotePrefix="1"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0" borderId="1" xfId="0" quotePrefix="1" applyFont="1" applyBorder="1" applyAlignment="1">
      <alignment horizontal="center" vertical="top" wrapText="1"/>
    </xf>
    <xf numFmtId="0" fontId="11" fillId="0" borderId="1" xfId="0" applyFont="1" applyBorder="1" applyAlignment="1">
      <alignment horizontal="center" vertical="top" wrapText="1"/>
    </xf>
    <xf numFmtId="0" fontId="11" fillId="0" borderId="1" xfId="0" quotePrefix="1" applyFont="1" applyFill="1" applyBorder="1" applyAlignment="1">
      <alignment horizontal="center" vertical="top" wrapText="1"/>
    </xf>
    <xf numFmtId="0" fontId="6" fillId="2" borderId="1" xfId="0" applyFont="1" applyFill="1" applyBorder="1" applyAlignment="1">
      <alignment vertical="center" wrapText="1"/>
    </xf>
    <xf numFmtId="0" fontId="12" fillId="0" borderId="1" xfId="0" applyFont="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Border="1" applyAlignment="1">
      <alignment horizontal="center" vertical="top" wrapText="1"/>
    </xf>
    <xf numFmtId="4" fontId="6"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indent="1"/>
    </xf>
    <xf numFmtId="0" fontId="12"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4" fontId="6" fillId="0" borderId="1" xfId="0" applyNumberFormat="1" applyFont="1" applyBorder="1" applyAlignment="1">
      <alignment horizontal="center" vertical="center" wrapText="1"/>
    </xf>
    <xf numFmtId="10" fontId="6" fillId="2" borderId="1" xfId="2" applyNumberFormat="1" applyFont="1" applyFill="1" applyBorder="1" applyAlignment="1">
      <alignment horizontal="center" vertical="center"/>
    </xf>
    <xf numFmtId="10" fontId="6" fillId="2"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4" fontId="2" fillId="0" borderId="0" xfId="0" applyNumberFormat="1" applyFont="1" applyFill="1" applyBorder="1"/>
    <xf numFmtId="4" fontId="2" fillId="2" borderId="0" xfId="0" applyNumberFormat="1" applyFont="1" applyFill="1" applyBorder="1"/>
    <xf numFmtId="0" fontId="6" fillId="0" borderId="0" xfId="0" applyFont="1"/>
    <xf numFmtId="0" fontId="6" fillId="0" borderId="0" xfId="0" applyFont="1" applyAlignment="1">
      <alignment horizontal="left" vertical="center" wrapText="1"/>
    </xf>
    <xf numFmtId="4" fontId="6" fillId="0" borderId="0" xfId="0" applyNumberFormat="1" applyFont="1"/>
    <xf numFmtId="4" fontId="6" fillId="2" borderId="0" xfId="0" applyNumberFormat="1" applyFont="1" applyFill="1"/>
    <xf numFmtId="0" fontId="14" fillId="0" borderId="0" xfId="0" applyFont="1" applyAlignment="1">
      <alignment vertical="center"/>
    </xf>
    <xf numFmtId="0" fontId="6" fillId="0" borderId="0" xfId="0" applyFont="1" applyAlignment="1">
      <alignment horizontal="left"/>
    </xf>
    <xf numFmtId="4" fontId="9" fillId="0" borderId="0" xfId="0" applyNumberFormat="1" applyFont="1"/>
    <xf numFmtId="0" fontId="15" fillId="0" borderId="0" xfId="0" applyFont="1" applyAlignment="1">
      <alignment horizontal="center"/>
    </xf>
    <xf numFmtId="0" fontId="16" fillId="0" borderId="0" xfId="0" applyFont="1"/>
    <xf numFmtId="0" fontId="6" fillId="0" borderId="0" xfId="0" applyFont="1" applyBorder="1" applyAlignment="1">
      <alignment horizontal="center" vertical="center"/>
    </xf>
    <xf numFmtId="0" fontId="6" fillId="0" borderId="1" xfId="0" applyFont="1" applyBorder="1" applyAlignment="1">
      <alignment horizontal="center"/>
    </xf>
    <xf numFmtId="4" fontId="6" fillId="0" borderId="0" xfId="0" applyNumberFormat="1" applyFont="1" applyBorder="1" applyAlignment="1">
      <alignment horizontal="center" vertical="center"/>
    </xf>
    <xf numFmtId="4" fontId="6" fillId="0" borderId="1" xfId="0" applyNumberFormat="1" applyFont="1" applyBorder="1" applyAlignment="1">
      <alignment horizontal="left" vertical="center" wrapText="1"/>
    </xf>
    <xf numFmtId="4"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17" fillId="0" borderId="1" xfId="0" applyFont="1" applyBorder="1" applyAlignment="1">
      <alignment horizontal="center" vertical="center"/>
    </xf>
    <xf numFmtId="0" fontId="17" fillId="0" borderId="1" xfId="0" applyFont="1" applyFill="1" applyBorder="1" applyAlignment="1">
      <alignmen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 fontId="6" fillId="0" borderId="1" xfId="0" applyNumberFormat="1" applyFont="1" applyFill="1" applyBorder="1" applyAlignment="1">
      <alignment vertical="center" wrapText="1"/>
    </xf>
    <xf numFmtId="10" fontId="6" fillId="0" borderId="1" xfId="2" applyNumberFormat="1" applyFont="1" applyFill="1" applyBorder="1" applyAlignment="1">
      <alignment horizontal="center" vertical="center"/>
    </xf>
    <xf numFmtId="0" fontId="6" fillId="0" borderId="0" xfId="0" applyFont="1" applyBorder="1" applyAlignment="1">
      <alignment vertical="center" wrapText="1"/>
    </xf>
    <xf numFmtId="10" fontId="6" fillId="0" borderId="0"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49" fontId="6" fillId="0" borderId="0" xfId="3" applyFont="1" applyAlignment="1"/>
    <xf numFmtId="49" fontId="18" fillId="0" borderId="0" xfId="3" applyFont="1" applyAlignment="1"/>
    <xf numFmtId="49" fontId="6" fillId="0" borderId="0" xfId="3" applyFont="1" applyFill="1" applyAlignment="1">
      <alignment horizontal="left"/>
    </xf>
    <xf numFmtId="49" fontId="6" fillId="0" borderId="0" xfId="3" applyFont="1" applyFill="1" applyAlignment="1"/>
    <xf numFmtId="49" fontId="2" fillId="0" borderId="0" xfId="3" applyFont="1" applyAlignment="1"/>
    <xf numFmtId="49" fontId="20" fillId="0" borderId="0" xfId="3" applyFont="1" applyAlignment="1">
      <alignment horizontal="center"/>
    </xf>
    <xf numFmtId="49" fontId="20" fillId="0" borderId="0" xfId="3" applyFont="1" applyFill="1" applyAlignment="1">
      <alignment horizontal="center"/>
    </xf>
    <xf numFmtId="49" fontId="6" fillId="0" borderId="0" xfId="3" applyFont="1" applyAlignment="1">
      <alignment horizontal="left"/>
    </xf>
    <xf numFmtId="49" fontId="6" fillId="0" borderId="6" xfId="3" applyNumberFormat="1" applyFont="1" applyBorder="1" applyAlignment="1"/>
    <xf numFmtId="49" fontId="6" fillId="0" borderId="7" xfId="3" applyNumberFormat="1" applyFont="1" applyBorder="1" applyAlignment="1"/>
    <xf numFmtId="49" fontId="6" fillId="0" borderId="1" xfId="3" applyFont="1" applyFill="1" applyBorder="1" applyAlignment="1">
      <alignment horizontal="center" vertical="center" wrapText="1"/>
    </xf>
    <xf numFmtId="49" fontId="21" fillId="0" borderId="0" xfId="3" applyFont="1" applyAlignment="1"/>
    <xf numFmtId="4" fontId="21" fillId="0" borderId="0" xfId="3" applyNumberFormat="1" applyFont="1" applyAlignment="1"/>
    <xf numFmtId="49" fontId="6" fillId="0" borderId="1" xfId="3" applyFont="1" applyFill="1" applyBorder="1" applyAlignment="1">
      <alignment horizontal="center" vertical="center"/>
    </xf>
    <xf numFmtId="49" fontId="6" fillId="0" borderId="1" xfId="3" applyNumberFormat="1" applyFont="1" applyFill="1" applyBorder="1" applyAlignment="1">
      <alignment horizontal="center" vertical="center"/>
    </xf>
    <xf numFmtId="49" fontId="6" fillId="0" borderId="1" xfId="3" applyFont="1" applyFill="1" applyBorder="1" applyAlignment="1">
      <alignment horizontal="justify" vertical="center" wrapText="1"/>
    </xf>
    <xf numFmtId="3" fontId="6" fillId="0" borderId="1" xfId="1" applyNumberFormat="1" applyFont="1" applyFill="1" applyBorder="1" applyAlignment="1">
      <alignment horizontal="center" vertical="center"/>
    </xf>
    <xf numFmtId="49" fontId="21" fillId="0" borderId="0" xfId="3" applyFont="1" applyFill="1" applyAlignment="1"/>
    <xf numFmtId="4" fontId="20" fillId="0" borderId="1" xfId="1" applyNumberFormat="1" applyFont="1" applyFill="1" applyBorder="1" applyAlignment="1">
      <alignment horizontal="center" vertical="center"/>
    </xf>
    <xf numFmtId="49" fontId="6" fillId="0" borderId="1" xfId="3" applyNumberFormat="1" applyFont="1" applyFill="1" applyBorder="1" applyAlignment="1">
      <alignment vertical="center"/>
    </xf>
    <xf numFmtId="3" fontId="6" fillId="0" borderId="1" xfId="3" applyNumberFormat="1" applyFont="1" applyFill="1" applyBorder="1" applyAlignment="1">
      <alignment horizontal="center" vertical="center"/>
    </xf>
    <xf numFmtId="4" fontId="6" fillId="0" borderId="1" xfId="1" applyNumberFormat="1" applyFont="1" applyFill="1" applyBorder="1" applyAlignment="1">
      <alignment horizontal="center" vertical="center"/>
    </xf>
    <xf numFmtId="10" fontId="6" fillId="0" borderId="1" xfId="3" applyNumberFormat="1" applyFont="1" applyFill="1" applyBorder="1" applyAlignment="1">
      <alignment horizontal="left" vertical="center" wrapText="1"/>
    </xf>
    <xf numFmtId="10" fontId="6" fillId="0" borderId="1" xfId="3" quotePrefix="1" applyNumberFormat="1" applyFont="1" applyFill="1" applyBorder="1" applyAlignment="1">
      <alignment horizontal="left" vertical="center" wrapText="1"/>
    </xf>
    <xf numFmtId="10" fontId="20" fillId="0" borderId="1" xfId="3" applyNumberFormat="1" applyFont="1" applyFill="1" applyBorder="1" applyAlignment="1">
      <alignment horizontal="left" vertical="center" wrapText="1"/>
    </xf>
    <xf numFmtId="4" fontId="20" fillId="0" borderId="1" xfId="3" applyNumberFormat="1" applyFont="1" applyFill="1" applyBorder="1" applyAlignment="1">
      <alignment horizontal="left" vertical="center" wrapText="1"/>
    </xf>
    <xf numFmtId="165" fontId="6" fillId="0" borderId="1" xfId="4" applyFont="1" applyFill="1" applyBorder="1" applyAlignment="1">
      <alignment horizontal="left" vertical="center" wrapText="1"/>
    </xf>
    <xf numFmtId="4" fontId="20" fillId="0" borderId="1" xfId="1" applyNumberFormat="1" applyFont="1" applyFill="1" applyBorder="1" applyAlignment="1">
      <alignment horizontal="center" vertical="center" wrapText="1"/>
    </xf>
    <xf numFmtId="49" fontId="20" fillId="0" borderId="1" xfId="3" applyFont="1" applyFill="1" applyBorder="1" applyAlignment="1">
      <alignment horizontal="left" vertical="center" wrapText="1"/>
    </xf>
    <xf numFmtId="10" fontId="6" fillId="0" borderId="1" xfId="1" applyNumberFormat="1" applyFont="1" applyFill="1" applyBorder="1" applyAlignment="1">
      <alignment horizontal="center" vertical="center"/>
    </xf>
    <xf numFmtId="10" fontId="6" fillId="0" borderId="1" xfId="3" applyNumberFormat="1" applyFont="1" applyFill="1" applyBorder="1" applyAlignment="1">
      <alignment horizontal="center" vertical="center"/>
    </xf>
    <xf numFmtId="49" fontId="6" fillId="0" borderId="1" xfId="3" applyFont="1" applyFill="1" applyBorder="1" applyAlignment="1">
      <alignment horizontal="left" vertical="center" wrapText="1"/>
    </xf>
    <xf numFmtId="49" fontId="6" fillId="0" borderId="0" xfId="3" applyNumberFormat="1" applyFont="1" applyFill="1" applyBorder="1" applyAlignment="1">
      <alignment vertical="center"/>
    </xf>
    <xf numFmtId="49" fontId="6" fillId="0" borderId="0" xfId="3" applyFont="1" applyFill="1" applyBorder="1" applyAlignment="1">
      <alignment horizontal="justify" vertical="center" wrapText="1"/>
    </xf>
    <xf numFmtId="49" fontId="6" fillId="0" borderId="0" xfId="3" applyFont="1" applyFill="1" applyBorder="1" applyAlignment="1">
      <alignment vertical="center"/>
    </xf>
    <xf numFmtId="0" fontId="6" fillId="0" borderId="0" xfId="1" applyFont="1" applyFill="1" applyBorder="1" applyAlignment="1">
      <alignment horizontal="center" vertical="center"/>
    </xf>
    <xf numFmtId="49" fontId="6" fillId="0" borderId="0" xfId="3" applyFont="1" applyFill="1" applyBorder="1" applyAlignment="1">
      <alignment horizontal="center" vertical="center"/>
    </xf>
    <xf numFmtId="49" fontId="6" fillId="0" borderId="0" xfId="3" applyFont="1" applyFill="1" applyBorder="1" applyAlignment="1">
      <alignment horizontal="center" vertical="center" wrapText="1"/>
    </xf>
    <xf numFmtId="49" fontId="2" fillId="0" borderId="0" xfId="3" applyFont="1" applyFill="1" applyAlignment="1"/>
    <xf numFmtId="0" fontId="6" fillId="0" borderId="0" xfId="5" applyFont="1"/>
    <xf numFmtId="0" fontId="6" fillId="0" borderId="0" xfId="5" applyFont="1" applyFill="1"/>
    <xf numFmtId="10" fontId="6" fillId="0" borderId="0" xfId="5" applyNumberFormat="1" applyFont="1"/>
    <xf numFmtId="0" fontId="6" fillId="0" borderId="0" xfId="5" applyFont="1" applyFill="1" applyAlignment="1">
      <alignment wrapText="1"/>
    </xf>
    <xf numFmtId="0" fontId="6" fillId="0" borderId="0" xfId="5" applyFont="1" applyAlignment="1">
      <alignment horizontal="left"/>
    </xf>
    <xf numFmtId="0" fontId="6" fillId="0" borderId="0" xfId="5" applyFont="1" applyBorder="1" applyAlignment="1"/>
    <xf numFmtId="0" fontId="6" fillId="0" borderId="0" xfId="5" applyFont="1" applyFill="1" applyBorder="1"/>
    <xf numFmtId="0" fontId="6" fillId="0" borderId="0" xfId="5" applyFont="1" applyAlignment="1">
      <alignment horizontal="left" wrapText="1"/>
    </xf>
    <xf numFmtId="49" fontId="6" fillId="0" borderId="10" xfId="6" applyNumberFormat="1" applyFont="1" applyFill="1" applyBorder="1" applyAlignment="1" applyProtection="1">
      <alignment horizontal="left" vertical="center" wrapText="1"/>
    </xf>
    <xf numFmtId="49" fontId="6" fillId="0" borderId="0" xfId="5" applyNumberFormat="1" applyFont="1" applyBorder="1" applyAlignment="1"/>
    <xf numFmtId="49" fontId="6" fillId="0" borderId="0" xfId="5" applyNumberFormat="1" applyFont="1" applyFill="1" applyBorder="1" applyAlignment="1"/>
    <xf numFmtId="0" fontId="6" fillId="0" borderId="0" xfId="5" applyFont="1" applyBorder="1" applyAlignment="1">
      <alignment horizontal="left"/>
    </xf>
    <xf numFmtId="0" fontId="6" fillId="0" borderId="0" xfId="5" applyFont="1" applyBorder="1" applyAlignment="1">
      <alignment horizontal="center"/>
    </xf>
    <xf numFmtId="3" fontId="6" fillId="0" borderId="0" xfId="5" applyNumberFormat="1" applyFont="1" applyBorder="1" applyAlignment="1">
      <alignment horizontal="center"/>
    </xf>
    <xf numFmtId="0" fontId="6" fillId="0" borderId="1" xfId="5" applyFont="1" applyBorder="1" applyAlignment="1">
      <alignment horizontal="center" vertical="center" wrapText="1"/>
    </xf>
    <xf numFmtId="0" fontId="6" fillId="0" borderId="1" xfId="5" applyFont="1" applyFill="1" applyBorder="1" applyAlignment="1">
      <alignment horizontal="center" vertical="center" wrapText="1"/>
    </xf>
    <xf numFmtId="0" fontId="6" fillId="0" borderId="1" xfId="5" applyFont="1" applyBorder="1" applyAlignment="1">
      <alignment horizontal="center" vertical="center"/>
    </xf>
    <xf numFmtId="49" fontId="6" fillId="0" borderId="1" xfId="5" applyNumberFormat="1" applyFont="1" applyBorder="1" applyAlignment="1">
      <alignment horizontal="center" vertical="center"/>
    </xf>
    <xf numFmtId="0" fontId="6" fillId="0" borderId="1" xfId="5" applyFont="1" applyBorder="1" applyAlignment="1">
      <alignment horizontal="justify" vertical="center" wrapText="1"/>
    </xf>
    <xf numFmtId="3" fontId="6" fillId="2" borderId="1" xfId="5" applyNumberFormat="1" applyFont="1" applyFill="1" applyBorder="1" applyAlignment="1">
      <alignment horizontal="center" vertical="center"/>
    </xf>
    <xf numFmtId="3" fontId="6" fillId="0" borderId="1" xfId="5" applyNumberFormat="1" applyFont="1" applyBorder="1" applyAlignment="1">
      <alignment horizontal="center" vertical="center"/>
    </xf>
    <xf numFmtId="0" fontId="6" fillId="0" borderId="1" xfId="5" applyFont="1" applyFill="1" applyBorder="1" applyAlignment="1">
      <alignment horizontal="left" vertical="center" wrapText="1"/>
    </xf>
    <xf numFmtId="4" fontId="6" fillId="0" borderId="0" xfId="5" applyNumberFormat="1" applyFont="1"/>
    <xf numFmtId="0" fontId="6" fillId="0" borderId="1" xfId="5" applyFont="1" applyBorder="1" applyAlignment="1">
      <alignment horizontal="justify" vertical="top" wrapText="1"/>
    </xf>
    <xf numFmtId="0" fontId="6" fillId="0" borderId="1" xfId="5" applyFont="1" applyFill="1" applyBorder="1" applyAlignment="1">
      <alignment horizontal="justify" vertical="center" wrapText="1"/>
    </xf>
    <xf numFmtId="4" fontId="6" fillId="0" borderId="0" xfId="5" applyNumberFormat="1" applyFont="1" applyFill="1"/>
    <xf numFmtId="0" fontId="6" fillId="0" borderId="1" xfId="7" applyFont="1" applyFill="1" applyBorder="1" applyAlignment="1" applyProtection="1">
      <alignment horizontal="left" vertical="center" wrapText="1"/>
    </xf>
    <xf numFmtId="0" fontId="6" fillId="0" borderId="1" xfId="7" applyFont="1" applyFill="1" applyBorder="1" applyAlignment="1" applyProtection="1">
      <alignment horizontal="left" vertical="center" wrapText="1" indent="1"/>
    </xf>
    <xf numFmtId="3" fontId="6" fillId="0" borderId="1" xfId="7" applyNumberFormat="1" applyFont="1" applyFill="1" applyBorder="1" applyAlignment="1" applyProtection="1">
      <alignment horizontal="left" vertical="center" wrapText="1" indent="1"/>
    </xf>
    <xf numFmtId="0" fontId="6" fillId="0" borderId="2" xfId="7" applyFont="1" applyFill="1" applyBorder="1" applyAlignment="1" applyProtection="1">
      <alignment horizontal="left" vertical="center" wrapText="1"/>
    </xf>
    <xf numFmtId="0" fontId="6" fillId="0" borderId="1" xfId="8" applyFont="1" applyFill="1" applyBorder="1" applyAlignment="1" applyProtection="1">
      <alignment horizontal="left" vertical="center" wrapText="1"/>
    </xf>
    <xf numFmtId="0" fontId="6" fillId="0" borderId="0" xfId="5" applyFont="1" applyAlignment="1">
      <alignment horizontal="center" vertical="center" wrapText="1"/>
    </xf>
    <xf numFmtId="3" fontId="6" fillId="0" borderId="0" xfId="5" applyNumberFormat="1" applyFont="1" applyFill="1"/>
    <xf numFmtId="49" fontId="6" fillId="0" borderId="1" xfId="5" applyNumberFormat="1" applyFont="1" applyFill="1" applyBorder="1" applyAlignment="1">
      <alignment horizontal="center" vertical="center"/>
    </xf>
    <xf numFmtId="0" fontId="6" fillId="0" borderId="1" xfId="5" applyFont="1" applyFill="1" applyBorder="1" applyAlignment="1">
      <alignment horizontal="center" vertical="center"/>
    </xf>
    <xf numFmtId="1" fontId="6" fillId="0" borderId="0" xfId="5" applyNumberFormat="1" applyFont="1" applyFill="1"/>
    <xf numFmtId="3" fontId="6" fillId="0" borderId="1" xfId="5" applyNumberFormat="1" applyFont="1" applyFill="1" applyBorder="1" applyAlignment="1">
      <alignment horizontal="center" vertical="center"/>
    </xf>
    <xf numFmtId="3" fontId="6" fillId="0" borderId="1" xfId="9" applyNumberFormat="1" applyFont="1" applyFill="1" applyBorder="1" applyAlignment="1" applyProtection="1">
      <alignment horizontal="center" vertical="center"/>
      <protection locked="0"/>
    </xf>
    <xf numFmtId="3" fontId="6" fillId="0" borderId="1" xfId="9" applyNumberFormat="1" applyFont="1" applyFill="1" applyBorder="1" applyAlignment="1">
      <alignment horizontal="center" vertical="center"/>
    </xf>
    <xf numFmtId="0" fontId="6" fillId="0" borderId="0" xfId="5" applyFont="1" applyBorder="1"/>
    <xf numFmtId="4" fontId="6" fillId="0" borderId="0" xfId="5" applyNumberFormat="1" applyFont="1" applyBorder="1"/>
    <xf numFmtId="9" fontId="6" fillId="0" borderId="2" xfId="5" applyNumberFormat="1" applyFont="1" applyBorder="1" applyAlignment="1">
      <alignment horizontal="center" vertical="center"/>
    </xf>
    <xf numFmtId="0" fontId="6" fillId="0" borderId="8" xfId="5" applyFont="1" applyFill="1" applyBorder="1" applyAlignment="1">
      <alignment horizontal="center" vertical="center"/>
    </xf>
    <xf numFmtId="0" fontId="6" fillId="0" borderId="1" xfId="5" applyFont="1" applyFill="1" applyBorder="1" applyAlignment="1">
      <alignment vertical="center" wrapText="1"/>
    </xf>
    <xf numFmtId="0" fontId="6" fillId="0" borderId="8" xfId="5" applyFont="1" applyBorder="1" applyAlignment="1">
      <alignment horizontal="center" vertical="center"/>
    </xf>
    <xf numFmtId="3" fontId="6" fillId="0" borderId="3" xfId="5" applyNumberFormat="1" applyFont="1" applyBorder="1" applyAlignment="1">
      <alignment horizontal="center" vertical="center"/>
    </xf>
    <xf numFmtId="10" fontId="6" fillId="0" borderId="0" xfId="5" applyNumberFormat="1" applyFont="1" applyFill="1"/>
    <xf numFmtId="0" fontId="6" fillId="2" borderId="0" xfId="5" applyFont="1" applyFill="1"/>
    <xf numFmtId="0" fontId="6" fillId="2" borderId="0" xfId="5" applyFont="1" applyFill="1" applyBorder="1" applyAlignment="1">
      <alignment wrapText="1"/>
    </xf>
    <xf numFmtId="0" fontId="24" fillId="2" borderId="0" xfId="5" applyFont="1" applyFill="1"/>
    <xf numFmtId="10" fontId="6" fillId="0" borderId="0" xfId="10" applyNumberFormat="1" applyFont="1" applyFill="1" applyAlignment="1">
      <alignment wrapText="1"/>
    </xf>
    <xf numFmtId="0" fontId="6" fillId="2" borderId="0" xfId="10" applyFont="1" applyFill="1" applyAlignment="1">
      <alignment wrapText="1"/>
    </xf>
    <xf numFmtId="10" fontId="6" fillId="2" borderId="0" xfId="10" applyNumberFormat="1" applyFont="1" applyFill="1" applyAlignment="1">
      <alignment wrapText="1"/>
    </xf>
    <xf numFmtId="0" fontId="6" fillId="0" borderId="0" xfId="5" applyFont="1" applyFill="1" applyAlignment="1">
      <alignment horizontal="left" wrapText="1"/>
    </xf>
    <xf numFmtId="10" fontId="6" fillId="0" borderId="0" xfId="5" applyNumberFormat="1" applyFont="1" applyFill="1" applyAlignment="1">
      <alignment wrapText="1"/>
    </xf>
    <xf numFmtId="0" fontId="24" fillId="0" borderId="0" xfId="5" applyFont="1" applyFill="1"/>
    <xf numFmtId="10" fontId="6" fillId="2" borderId="0" xfId="5" applyNumberFormat="1" applyFont="1" applyFill="1" applyAlignment="1">
      <alignment wrapText="1"/>
    </xf>
    <xf numFmtId="0" fontId="6" fillId="2" borderId="0" xfId="5" applyFont="1" applyFill="1" applyAlignment="1">
      <alignment wrapText="1"/>
    </xf>
    <xf numFmtId="0" fontId="6" fillId="0" borderId="0" xfId="5" applyFont="1" applyFill="1" applyAlignment="1">
      <alignment horizontal="left"/>
    </xf>
    <xf numFmtId="0" fontId="6" fillId="0" borderId="0" xfId="5" applyFont="1" applyFill="1" applyBorder="1" applyAlignment="1"/>
    <xf numFmtId="49" fontId="6" fillId="0" borderId="0" xfId="5" applyNumberFormat="1" applyFont="1" applyFill="1"/>
    <xf numFmtId="0" fontId="6" fillId="0" borderId="0" xfId="5" applyFont="1" applyFill="1" applyBorder="1" applyAlignment="1">
      <alignment horizontal="left"/>
    </xf>
    <xf numFmtId="0" fontId="6" fillId="0" borderId="0" xfId="5" applyFont="1" applyFill="1" applyBorder="1" applyAlignment="1">
      <alignment horizontal="center"/>
    </xf>
    <xf numFmtId="0" fontId="6" fillId="0" borderId="1" xfId="5" applyFont="1" applyFill="1" applyBorder="1" applyAlignment="1">
      <alignment horizontal="center" vertical="center" wrapText="1"/>
    </xf>
    <xf numFmtId="0" fontId="6" fillId="0" borderId="8" xfId="5" applyFont="1" applyFill="1" applyBorder="1" applyAlignment="1">
      <alignment horizontal="center" vertical="center"/>
    </xf>
    <xf numFmtId="0" fontId="6" fillId="0" borderId="1" xfId="5" applyFont="1" applyFill="1" applyBorder="1" applyAlignment="1">
      <alignment horizontal="center" vertical="center"/>
    </xf>
    <xf numFmtId="2" fontId="6" fillId="0" borderId="1" xfId="5" applyNumberFormat="1" applyFont="1" applyFill="1" applyBorder="1" applyAlignment="1">
      <alignment horizontal="center" vertical="center" wrapText="1"/>
    </xf>
    <xf numFmtId="4" fontId="6" fillId="0" borderId="1" xfId="5" applyNumberFormat="1" applyFont="1" applyFill="1" applyBorder="1" applyAlignment="1">
      <alignment horizontal="center" vertical="center"/>
    </xf>
    <xf numFmtId="0" fontId="6" fillId="0" borderId="1" xfId="5" applyFont="1" applyFill="1" applyBorder="1" applyAlignment="1">
      <alignment horizontal="left" vertical="center" wrapText="1" indent="1"/>
    </xf>
    <xf numFmtId="0" fontId="6" fillId="0" borderId="1" xfId="5" applyFont="1" applyFill="1" applyBorder="1" applyAlignment="1">
      <alignment horizontal="left" vertical="center" wrapText="1" indent="2"/>
    </xf>
    <xf numFmtId="0" fontId="6" fillId="0" borderId="3" xfId="5" applyFont="1" applyFill="1" applyBorder="1" applyAlignment="1">
      <alignment vertical="center" wrapText="1"/>
    </xf>
    <xf numFmtId="0" fontId="6" fillId="0" borderId="1" xfId="7" applyFont="1" applyFill="1" applyBorder="1" applyAlignment="1" applyProtection="1">
      <alignment horizontal="left" vertical="center" wrapText="1" indent="2"/>
    </xf>
    <xf numFmtId="0" fontId="6" fillId="0" borderId="1" xfId="7" applyFont="1" applyFill="1" applyBorder="1" applyAlignment="1" applyProtection="1">
      <alignment horizontal="left" vertical="center" wrapText="1" indent="4"/>
    </xf>
    <xf numFmtId="0" fontId="6" fillId="0" borderId="2" xfId="7" applyFont="1" applyFill="1" applyBorder="1" applyAlignment="1" applyProtection="1">
      <alignment horizontal="left" vertical="center" wrapText="1" indent="2"/>
    </xf>
    <xf numFmtId="0" fontId="6" fillId="0" borderId="1" xfId="1" applyFont="1" applyFill="1" applyBorder="1" applyAlignment="1">
      <alignment horizontal="left" vertical="center" wrapText="1"/>
    </xf>
    <xf numFmtId="3" fontId="6" fillId="0" borderId="1" xfId="5" applyNumberFormat="1" applyFont="1" applyFill="1" applyBorder="1" applyAlignment="1">
      <alignment horizontal="center" vertical="center" wrapText="1"/>
    </xf>
    <xf numFmtId="4" fontId="6" fillId="0" borderId="8" xfId="5" applyNumberFormat="1" applyFont="1" applyFill="1" applyBorder="1" applyAlignment="1">
      <alignment horizontal="center" vertical="center"/>
    </xf>
    <xf numFmtId="3" fontId="6" fillId="0" borderId="7" xfId="5" applyNumberFormat="1" applyFont="1" applyFill="1" applyBorder="1" applyAlignment="1">
      <alignment horizontal="center" vertical="center"/>
    </xf>
    <xf numFmtId="9" fontId="6" fillId="0" borderId="2" xfId="5" applyNumberFormat="1" applyFont="1" applyFill="1" applyBorder="1" applyAlignment="1">
      <alignment horizontal="center" vertical="center"/>
    </xf>
    <xf numFmtId="3" fontId="6" fillId="0" borderId="3" xfId="5" applyNumberFormat="1" applyFont="1" applyFill="1" applyBorder="1" applyAlignment="1">
      <alignment horizontal="center" vertical="center"/>
    </xf>
    <xf numFmtId="0" fontId="6" fillId="0" borderId="3" xfId="5" applyFont="1" applyFill="1" applyBorder="1" applyAlignment="1">
      <alignment horizontal="center" vertical="center"/>
    </xf>
    <xf numFmtId="0" fontId="6" fillId="0" borderId="0" xfId="5" applyFont="1" applyFill="1" applyBorder="1" applyAlignment="1">
      <alignment wrapText="1"/>
    </xf>
    <xf numFmtId="0" fontId="6" fillId="0" borderId="0" xfId="10" applyFont="1" applyFill="1" applyAlignment="1">
      <alignment wrapText="1"/>
    </xf>
    <xf numFmtId="0" fontId="18" fillId="0" borderId="0" xfId="0" applyFont="1"/>
    <xf numFmtId="3" fontId="18" fillId="0" borderId="0" xfId="0" applyNumberFormat="1" applyFont="1"/>
    <xf numFmtId="0" fontId="2" fillId="0" borderId="0" xfId="0" applyFont="1" applyAlignment="1">
      <alignment horizontal="left" vertical="center"/>
    </xf>
    <xf numFmtId="0" fontId="2" fillId="0" borderId="0" xfId="0" applyFont="1" applyAlignment="1">
      <alignment vertical="center"/>
    </xf>
    <xf numFmtId="3" fontId="2" fillId="0" borderId="6" xfId="0" applyNumberFormat="1" applyFont="1" applyBorder="1" applyAlignment="1">
      <alignment horizontal="left" vertical="center"/>
    </xf>
    <xf numFmtId="3" fontId="2" fillId="0" borderId="0" xfId="0" applyNumberFormat="1"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3" fontId="2" fillId="0" borderId="0" xfId="0" applyNumberFormat="1" applyFont="1" applyAlignment="1">
      <alignment vertical="center"/>
    </xf>
    <xf numFmtId="0" fontId="2" fillId="0" borderId="7" xfId="0" applyFont="1" applyBorder="1" applyAlignment="1">
      <alignment horizontal="left" vertical="center"/>
    </xf>
    <xf numFmtId="0" fontId="2" fillId="0" borderId="7" xfId="0" applyFont="1" applyBorder="1" applyAlignment="1">
      <alignment vertical="center"/>
    </xf>
    <xf numFmtId="3" fontId="2" fillId="0" borderId="0" xfId="0" applyNumberFormat="1" applyFont="1" applyBorder="1" applyAlignment="1">
      <alignment vertical="center"/>
    </xf>
    <xf numFmtId="0" fontId="2" fillId="0" borderId="0" xfId="0" applyFont="1" applyBorder="1" applyAlignment="1">
      <alignment vertical="center"/>
    </xf>
    <xf numFmtId="3" fontId="6" fillId="0" borderId="8" xfId="0" applyNumberFormat="1" applyFont="1" applyFill="1" applyBorder="1" applyAlignment="1">
      <alignment horizontal="center" vertical="center"/>
    </xf>
    <xf numFmtId="0" fontId="6" fillId="0" borderId="8" xfId="0"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3" fontId="6" fillId="2" borderId="8"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7" xfId="0" applyFont="1" applyFill="1" applyBorder="1" applyAlignment="1">
      <alignment horizontal="justify" vertical="center" wrapText="1"/>
    </xf>
    <xf numFmtId="0" fontId="6" fillId="2" borderId="1" xfId="0" applyFont="1" applyFill="1" applyBorder="1" applyAlignment="1">
      <alignment horizontal="left" vertical="center" wrapText="1"/>
    </xf>
    <xf numFmtId="3" fontId="6" fillId="0" borderId="1" xfId="0" applyNumberFormat="1" applyFont="1" applyFill="1" applyBorder="1" applyAlignment="1">
      <alignment horizontal="left" vertical="center" wrapText="1"/>
    </xf>
    <xf numFmtId="3" fontId="17" fillId="0" borderId="1" xfId="0" applyNumberFormat="1" applyFont="1" applyFill="1" applyBorder="1" applyAlignment="1">
      <alignment horizontal="center" vertical="center"/>
    </xf>
    <xf numFmtId="3" fontId="6" fillId="0" borderId="1" xfId="2" applyNumberFormat="1" applyFont="1" applyFill="1" applyBorder="1" applyAlignment="1">
      <alignment horizontal="center" vertical="center"/>
    </xf>
    <xf numFmtId="3" fontId="6" fillId="0" borderId="1" xfId="2" applyNumberFormat="1" applyFont="1" applyFill="1" applyBorder="1" applyAlignment="1">
      <alignment horizontal="center" vertical="center" wrapText="1"/>
    </xf>
    <xf numFmtId="165" fontId="20" fillId="0" borderId="1" xfId="4" applyFont="1" applyFill="1" applyBorder="1" applyAlignment="1">
      <alignment horizontal="left" vertical="center" wrapText="1"/>
    </xf>
    <xf numFmtId="165" fontId="6" fillId="0" borderId="1" xfId="4" applyFont="1" applyFill="1" applyBorder="1" applyAlignment="1">
      <alignment vertical="center" wrapText="1"/>
    </xf>
    <xf numFmtId="49" fontId="6" fillId="0" borderId="1" xfId="4" applyNumberFormat="1" applyFont="1" applyFill="1" applyBorder="1" applyAlignment="1">
      <alignment horizontal="left" vertical="center" wrapText="1"/>
    </xf>
    <xf numFmtId="165" fontId="6" fillId="0" borderId="1" xfId="4" quotePrefix="1" applyFont="1" applyFill="1" applyBorder="1" applyAlignment="1">
      <alignment horizontal="left" vertical="center" wrapText="1"/>
    </xf>
    <xf numFmtId="4" fontId="26" fillId="0" borderId="0" xfId="0" applyNumberFormat="1" applyFont="1" applyAlignment="1">
      <alignment vertical="center"/>
    </xf>
    <xf numFmtId="0" fontId="6" fillId="0" borderId="1" xfId="5" applyFont="1" applyFill="1" applyBorder="1"/>
    <xf numFmtId="0" fontId="6" fillId="0" borderId="1" xfId="5" applyFont="1" applyFill="1" applyBorder="1" applyAlignment="1">
      <alignment wrapText="1"/>
    </xf>
    <xf numFmtId="0" fontId="6" fillId="0" borderId="0" xfId="0" applyNumberFormat="1" applyFont="1" applyFill="1" applyBorder="1" applyAlignment="1" applyProtection="1"/>
    <xf numFmtId="3" fontId="6" fillId="0" borderId="1" xfId="7" applyNumberFormat="1" applyFont="1" applyFill="1" applyBorder="1" applyAlignment="1" applyProtection="1">
      <alignment horizontal="left" vertical="center" wrapText="1" indent="4"/>
    </xf>
    <xf numFmtId="0" fontId="6" fillId="0" borderId="1" xfId="5" applyFont="1" applyFill="1" applyBorder="1" applyAlignment="1">
      <alignment horizontal="left" vertical="top" wrapText="1" indent="2"/>
    </xf>
    <xf numFmtId="0" fontId="4" fillId="0" borderId="0" xfId="0" applyFont="1" applyFill="1" applyAlignment="1">
      <alignment horizontal="center"/>
    </xf>
    <xf numFmtId="0" fontId="8" fillId="0" borderId="0" xfId="0" applyFont="1" applyFill="1" applyAlignment="1">
      <alignment horizontal="center"/>
    </xf>
    <xf numFmtId="4" fontId="8" fillId="0" borderId="0" xfId="0" applyNumberFormat="1" applyFont="1" applyFill="1" applyAlignment="1">
      <alignment horizontal="center"/>
    </xf>
    <xf numFmtId="4" fontId="9" fillId="0" borderId="0" xfId="0" applyNumberFormat="1" applyFont="1" applyFill="1"/>
    <xf numFmtId="0" fontId="2" fillId="0" borderId="0" xfId="0" applyFont="1" applyFill="1"/>
    <xf numFmtId="0" fontId="3" fillId="0" borderId="0" xfId="0" applyFont="1" applyBorder="1" applyAlignment="1">
      <alignment horizontal="center" vertical="center"/>
    </xf>
    <xf numFmtId="0" fontId="3" fillId="0" borderId="0" xfId="0" applyFont="1" applyBorder="1" applyAlignment="1">
      <alignment horizontal="left" wrapText="1"/>
    </xf>
    <xf numFmtId="10" fontId="3" fillId="0" borderId="0" xfId="2" applyNumberFormat="1" applyFont="1" applyFill="1" applyBorder="1" applyAlignment="1">
      <alignment horizontal="center" vertical="center"/>
    </xf>
    <xf numFmtId="0" fontId="3" fillId="0" borderId="0" xfId="0" applyFont="1" applyFill="1" applyBorder="1" applyAlignment="1">
      <alignment horizontal="center" wrapText="1"/>
    </xf>
    <xf numFmtId="0" fontId="3" fillId="0" borderId="0" xfId="0" applyFont="1"/>
    <xf numFmtId="0" fontId="18" fillId="0" borderId="0" xfId="0" applyFont="1" applyBorder="1" applyAlignment="1">
      <alignment vertical="center" wrapText="1"/>
    </xf>
    <xf numFmtId="2" fontId="18" fillId="0" borderId="0" xfId="0" applyNumberFormat="1" applyFont="1"/>
    <xf numFmtId="2" fontId="2" fillId="0" borderId="0" xfId="0" applyNumberFormat="1" applyFont="1"/>
    <xf numFmtId="2" fontId="6" fillId="0" borderId="0" xfId="0" applyNumberFormat="1" applyFont="1"/>
    <xf numFmtId="2" fontId="2" fillId="0" borderId="0" xfId="0" applyNumberFormat="1" applyFont="1" applyBorder="1" applyAlignment="1">
      <alignment horizontal="left" vertical="center"/>
    </xf>
    <xf numFmtId="2" fontId="2" fillId="0" borderId="0" xfId="0" applyNumberFormat="1" applyFont="1" applyBorder="1" applyAlignment="1">
      <alignment vertical="center"/>
    </xf>
    <xf numFmtId="0" fontId="6" fillId="0" borderId="0" xfId="0" applyFont="1" applyFill="1"/>
    <xf numFmtId="4" fontId="2" fillId="0" borderId="0" xfId="0" applyNumberFormat="1" applyFont="1" applyFill="1"/>
    <xf numFmtId="164" fontId="4" fillId="0" borderId="0" xfId="0" applyNumberFormat="1" applyFont="1" applyFill="1" applyAlignment="1">
      <alignment horizontal="center"/>
    </xf>
    <xf numFmtId="4" fontId="4" fillId="0" borderId="0" xfId="0" applyNumberFormat="1" applyFont="1" applyFill="1" applyAlignment="1">
      <alignment horizontal="center"/>
    </xf>
    <xf numFmtId="43" fontId="6" fillId="0" borderId="1" xfId="11" applyFont="1" applyFill="1" applyBorder="1" applyAlignment="1">
      <alignment horizontal="center"/>
    </xf>
    <xf numFmtId="43" fontId="6" fillId="0" borderId="1" xfId="11" applyFont="1" applyFill="1" applyBorder="1" applyAlignment="1">
      <alignment horizontal="center" vertical="center"/>
    </xf>
    <xf numFmtId="9" fontId="2" fillId="0" borderId="0" xfId="12" applyFont="1" applyFill="1"/>
    <xf numFmtId="0" fontId="18" fillId="0" borderId="1" xfId="0" applyFont="1" applyFill="1" applyBorder="1" applyAlignment="1">
      <alignment horizontal="left" vertical="center" wrapText="1"/>
    </xf>
    <xf numFmtId="4" fontId="6" fillId="0" borderId="0" xfId="0" applyNumberFormat="1" applyFont="1" applyFill="1"/>
    <xf numFmtId="166" fontId="2" fillId="0" borderId="0" xfId="2" applyNumberFormat="1" applyFont="1" applyFill="1"/>
    <xf numFmtId="0" fontId="2" fillId="0" borderId="0" xfId="0" applyFont="1" applyFill="1" applyBorder="1"/>
    <xf numFmtId="0" fontId="6" fillId="0" borderId="0" xfId="0" applyFont="1" applyFill="1" applyAlignment="1">
      <alignment horizontal="left"/>
    </xf>
    <xf numFmtId="0" fontId="4" fillId="0" borderId="0" xfId="0" applyFont="1" applyFill="1" applyBorder="1" applyAlignment="1">
      <alignment horizontal="center"/>
    </xf>
    <xf numFmtId="0" fontId="2" fillId="0" borderId="0" xfId="0" applyFont="1" applyFill="1" applyBorder="1" applyAlignment="1">
      <alignment wrapText="1"/>
    </xf>
    <xf numFmtId="167" fontId="6" fillId="0" borderId="1" xfId="11" applyNumberFormat="1" applyFont="1" applyFill="1" applyBorder="1" applyAlignment="1">
      <alignment horizontal="center" vertical="center"/>
    </xf>
    <xf numFmtId="165" fontId="2" fillId="0" borderId="0" xfId="2" applyNumberFormat="1" applyFont="1" applyFill="1"/>
    <xf numFmtId="165" fontId="2" fillId="0" borderId="0" xfId="0" applyNumberFormat="1" applyFont="1" applyFill="1"/>
    <xf numFmtId="2" fontId="2" fillId="0" borderId="0" xfId="0" applyNumberFormat="1" applyFont="1" applyFill="1"/>
    <xf numFmtId="167" fontId="6" fillId="0" borderId="1" xfId="0" applyNumberFormat="1" applyFont="1" applyFill="1" applyBorder="1" applyAlignment="1">
      <alignment horizontal="center" vertical="center"/>
    </xf>
    <xf numFmtId="0" fontId="2" fillId="0" borderId="0" xfId="0" applyFont="1" applyFill="1" applyBorder="1" applyAlignment="1">
      <alignment vertical="center" wrapText="1"/>
    </xf>
    <xf numFmtId="168" fontId="6" fillId="0" borderId="1" xfId="11" applyNumberFormat="1" applyFont="1" applyFill="1" applyBorder="1" applyAlignment="1">
      <alignment horizontal="center" vertical="center"/>
    </xf>
    <xf numFmtId="3" fontId="6" fillId="0" borderId="1" xfId="11" applyNumberFormat="1" applyFont="1" applyFill="1" applyBorder="1" applyAlignment="1">
      <alignment horizontal="center" vertical="center"/>
    </xf>
    <xf numFmtId="4" fontId="6" fillId="0" borderId="1" xfId="11" applyNumberFormat="1" applyFont="1" applyFill="1" applyBorder="1" applyAlignment="1">
      <alignment horizontal="center" vertical="center"/>
    </xf>
    <xf numFmtId="0" fontId="18" fillId="0" borderId="0" xfId="5" applyFont="1" applyFill="1"/>
    <xf numFmtId="0" fontId="18" fillId="0" borderId="0" xfId="5" applyFont="1"/>
    <xf numFmtId="0" fontId="2" fillId="0" borderId="0" xfId="5" applyFont="1" applyFill="1"/>
    <xf numFmtId="0" fontId="6" fillId="0" borderId="6" xfId="5" applyFont="1" applyFill="1" applyBorder="1" applyAlignment="1"/>
    <xf numFmtId="0" fontId="21" fillId="0" borderId="0" xfId="5" applyFont="1" applyFill="1"/>
    <xf numFmtId="4" fontId="6" fillId="0" borderId="8" xfId="5" applyNumberFormat="1" applyFont="1" applyFill="1" applyBorder="1" applyAlignment="1">
      <alignment vertical="center"/>
    </xf>
    <xf numFmtId="0" fontId="29" fillId="0" borderId="0" xfId="5" applyFont="1" applyFill="1"/>
    <xf numFmtId="4" fontId="6" fillId="0" borderId="1" xfId="5" applyNumberFormat="1" applyFont="1" applyFill="1" applyBorder="1" applyAlignment="1">
      <alignment vertical="center" wrapText="1"/>
    </xf>
    <xf numFmtId="0" fontId="2" fillId="0" borderId="1" xfId="5" applyFont="1" applyFill="1" applyBorder="1" applyAlignment="1">
      <alignment vertical="center" wrapText="1"/>
    </xf>
    <xf numFmtId="0" fontId="18" fillId="0" borderId="1" xfId="5" applyFont="1" applyFill="1" applyBorder="1" applyAlignment="1">
      <alignment vertical="center" wrapText="1"/>
    </xf>
    <xf numFmtId="4" fontId="18" fillId="0" borderId="1" xfId="5" applyNumberFormat="1" applyFont="1" applyFill="1" applyBorder="1" applyAlignment="1">
      <alignment vertical="center" wrapText="1"/>
    </xf>
    <xf numFmtId="0" fontId="17" fillId="0" borderId="8" xfId="5" applyFont="1" applyFill="1" applyBorder="1" applyAlignment="1">
      <alignment horizontal="center" vertical="center"/>
    </xf>
    <xf numFmtId="0" fontId="30" fillId="0" borderId="1" xfId="5" applyFont="1" applyFill="1" applyBorder="1" applyAlignment="1">
      <alignment vertical="center" wrapText="1"/>
    </xf>
    <xf numFmtId="49" fontId="18" fillId="0" borderId="1" xfId="5" applyNumberFormat="1" applyFont="1" applyFill="1" applyBorder="1" applyAlignment="1">
      <alignment horizontal="center" vertical="center"/>
    </xf>
    <xf numFmtId="0" fontId="18" fillId="0" borderId="8" xfId="5" applyFont="1" applyFill="1" applyBorder="1" applyAlignment="1">
      <alignment horizontal="center" vertical="center"/>
    </xf>
    <xf numFmtId="3" fontId="6" fillId="0" borderId="8" xfId="5" applyNumberFormat="1" applyFont="1" applyFill="1" applyBorder="1" applyAlignment="1">
      <alignment horizontal="center" vertical="center"/>
    </xf>
    <xf numFmtId="166" fontId="6" fillId="0" borderId="8" xfId="12" applyNumberFormat="1" applyFont="1" applyFill="1" applyBorder="1" applyAlignment="1">
      <alignment horizontal="center" vertical="center"/>
    </xf>
    <xf numFmtId="3" fontId="6" fillId="0" borderId="8" xfId="5" applyNumberFormat="1" applyFont="1" applyFill="1" applyBorder="1" applyAlignment="1">
      <alignment horizontal="center" vertical="center" wrapText="1"/>
    </xf>
    <xf numFmtId="166" fontId="6" fillId="0" borderId="8" xfId="11" applyNumberFormat="1" applyFont="1" applyFill="1" applyBorder="1" applyAlignment="1">
      <alignment horizontal="center" vertical="center"/>
    </xf>
    <xf numFmtId="1" fontId="6" fillId="0" borderId="8" xfId="5" applyNumberFormat="1" applyFont="1" applyFill="1" applyBorder="1" applyAlignment="1">
      <alignment horizontal="center" vertical="center"/>
    </xf>
    <xf numFmtId="168" fontId="6" fillId="0" borderId="8" xfId="11" applyNumberFormat="1" applyFont="1" applyFill="1" applyBorder="1" applyAlignment="1">
      <alignment horizontal="center" vertical="center"/>
    </xf>
    <xf numFmtId="10" fontId="6" fillId="0" borderId="8" xfId="5" applyNumberFormat="1" applyFont="1" applyFill="1" applyBorder="1" applyAlignment="1">
      <alignment horizontal="center" vertical="center"/>
    </xf>
    <xf numFmtId="3" fontId="6" fillId="0" borderId="1" xfId="0" quotePrefix="1" applyNumberFormat="1" applyFont="1" applyFill="1" applyBorder="1" applyAlignment="1">
      <alignment horizontal="center" vertical="center"/>
    </xf>
    <xf numFmtId="3" fontId="17" fillId="0" borderId="8" xfId="5" applyNumberFormat="1" applyFont="1" applyFill="1" applyBorder="1" applyAlignment="1">
      <alignment horizontal="center" vertical="center"/>
    </xf>
    <xf numFmtId="3" fontId="6" fillId="2" borderId="8" xfId="5" applyNumberFormat="1" applyFont="1" applyFill="1" applyBorder="1" applyAlignment="1">
      <alignment horizontal="center" vertical="center"/>
    </xf>
    <xf numFmtId="49" fontId="2" fillId="0" borderId="0" xfId="0" applyNumberFormat="1" applyFont="1" applyBorder="1" applyAlignment="1">
      <alignment vertical="center"/>
    </xf>
    <xf numFmtId="0" fontId="3" fillId="0" borderId="0" xfId="0" applyFont="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xf>
    <xf numFmtId="0" fontId="6" fillId="0" borderId="7"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left" vertical="center" wrapText="1"/>
    </xf>
    <xf numFmtId="3" fontId="6" fillId="0" borderId="2"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0" fontId="6" fillId="0" borderId="1" xfId="0" applyFont="1" applyBorder="1" applyAlignment="1">
      <alignment horizontal="center"/>
    </xf>
    <xf numFmtId="49" fontId="20" fillId="0" borderId="0" xfId="3" applyFont="1" applyAlignment="1">
      <alignment horizontal="center"/>
    </xf>
    <xf numFmtId="49" fontId="6" fillId="0" borderId="2" xfId="3" applyFont="1" applyFill="1" applyBorder="1" applyAlignment="1">
      <alignment horizontal="center" vertical="center" wrapText="1"/>
    </xf>
    <xf numFmtId="49" fontId="6" fillId="0" borderId="3" xfId="3" applyFont="1" applyFill="1" applyBorder="1" applyAlignment="1">
      <alignment horizontal="center" vertical="center" wrapText="1"/>
    </xf>
    <xf numFmtId="49" fontId="6" fillId="0" borderId="1" xfId="3" applyFont="1" applyFill="1" applyBorder="1" applyAlignment="1">
      <alignment horizontal="center" vertical="center"/>
    </xf>
    <xf numFmtId="49" fontId="6" fillId="0" borderId="8" xfId="3" applyFont="1" applyFill="1" applyBorder="1" applyAlignment="1">
      <alignment horizontal="center" vertical="center"/>
    </xf>
    <xf numFmtId="49" fontId="6" fillId="0" borderId="9" xfId="3" applyFont="1" applyFill="1" applyBorder="1" applyAlignment="1">
      <alignment horizontal="center" vertical="center"/>
    </xf>
    <xf numFmtId="49" fontId="6" fillId="0" borderId="0" xfId="3" applyFont="1" applyAlignment="1">
      <alignment horizontal="justify" wrapText="1"/>
    </xf>
    <xf numFmtId="0" fontId="20" fillId="0" borderId="0" xfId="0" applyFont="1" applyAlignment="1">
      <alignment horizontal="center"/>
    </xf>
    <xf numFmtId="0" fontId="2" fillId="0" borderId="6" xfId="0" applyFont="1" applyBorder="1" applyAlignment="1">
      <alignment horizontal="center" vertical="center"/>
    </xf>
    <xf numFmtId="49" fontId="2" fillId="0" borderId="0" xfId="0" applyNumberFormat="1" applyFont="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0" fontId="6" fillId="0" borderId="7"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18" fillId="0" borderId="0" xfId="0" applyFont="1" applyAlignment="1">
      <alignment horizontal="justify" wrapText="1"/>
    </xf>
    <xf numFmtId="0" fontId="6" fillId="2" borderId="0" xfId="5" applyFont="1" applyFill="1" applyAlignment="1">
      <alignment horizontal="left" wrapText="1"/>
    </xf>
    <xf numFmtId="0" fontId="20" fillId="0" borderId="0" xfId="5" applyFont="1" applyAlignment="1">
      <alignment horizontal="center"/>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6" fillId="0" borderId="2" xfId="5" applyFont="1" applyBorder="1" applyAlignment="1">
      <alignment horizontal="center" vertical="center"/>
    </xf>
    <xf numFmtId="0" fontId="6" fillId="0" borderId="3" xfId="5" applyFont="1" applyBorder="1" applyAlignment="1">
      <alignment horizontal="center" vertical="center"/>
    </xf>
    <xf numFmtId="0" fontId="6" fillId="0" borderId="8" xfId="5" applyFont="1" applyBorder="1" applyAlignment="1">
      <alignment horizontal="center" vertical="center"/>
    </xf>
    <xf numFmtId="0" fontId="6" fillId="0" borderId="9" xfId="5" applyFont="1" applyBorder="1" applyAlignment="1">
      <alignment horizontal="center" vertical="center"/>
    </xf>
    <xf numFmtId="0" fontId="6" fillId="2" borderId="0" xfId="10" applyFont="1" applyFill="1" applyAlignment="1">
      <alignment horizontal="left" wrapText="1"/>
    </xf>
    <xf numFmtId="0" fontId="6" fillId="0" borderId="0" xfId="5" applyFont="1" applyFill="1" applyAlignment="1">
      <alignment horizontal="left" wrapText="1"/>
    </xf>
    <xf numFmtId="0" fontId="31" fillId="0" borderId="0" xfId="5" applyFont="1" applyFill="1" applyAlignment="1">
      <alignment horizontal="justify" wrapText="1"/>
    </xf>
    <xf numFmtId="0" fontId="6" fillId="0" borderId="0" xfId="5" applyFont="1" applyFill="1" applyAlignment="1">
      <alignment horizontal="justify"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8"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1" xfId="5" applyFont="1" applyFill="1" applyBorder="1" applyAlignment="1">
      <alignment horizontal="center" vertical="center" wrapText="1"/>
    </xf>
    <xf numFmtId="49" fontId="6" fillId="0" borderId="7" xfId="5" applyNumberFormat="1" applyFont="1" applyFill="1" applyBorder="1" applyAlignment="1">
      <alignment horizontal="left"/>
    </xf>
    <xf numFmtId="0" fontId="20" fillId="0" borderId="0" xfId="5" applyFont="1" applyFill="1" applyAlignment="1">
      <alignment horizontal="center"/>
    </xf>
    <xf numFmtId="49" fontId="6" fillId="0" borderId="6" xfId="5" applyNumberFormat="1" applyFont="1" applyFill="1" applyBorder="1" applyAlignment="1">
      <alignment horizontal="left"/>
    </xf>
    <xf numFmtId="0" fontId="6" fillId="0" borderId="0" xfId="10" applyFont="1" applyFill="1" applyAlignment="1">
      <alignment horizontal="left" wrapText="1"/>
    </xf>
    <xf numFmtId="0" fontId="6" fillId="0" borderId="1"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3" fontId="6" fillId="0" borderId="2" xfId="5" applyNumberFormat="1" applyFont="1" applyFill="1" applyBorder="1" applyAlignment="1">
      <alignment horizontal="center" vertical="center" wrapText="1"/>
    </xf>
    <xf numFmtId="3" fontId="6" fillId="0" borderId="5" xfId="5" applyNumberFormat="1" applyFont="1" applyFill="1" applyBorder="1" applyAlignment="1">
      <alignment horizontal="center" vertical="center" wrapText="1"/>
    </xf>
    <xf numFmtId="3" fontId="6" fillId="0" borderId="3" xfId="5" applyNumberFormat="1" applyFont="1" applyFill="1" applyBorder="1" applyAlignment="1">
      <alignment horizontal="center" vertical="center" wrapText="1"/>
    </xf>
    <xf numFmtId="0" fontId="6" fillId="0" borderId="9" xfId="5" applyFont="1" applyFill="1" applyBorder="1" applyAlignment="1">
      <alignment horizontal="center" vertical="center"/>
    </xf>
    <xf numFmtId="0" fontId="6" fillId="0" borderId="0" xfId="0" applyFont="1" applyFill="1" applyAlignment="1">
      <alignment horizontal="left" vertical="center" wrapText="1"/>
    </xf>
    <xf numFmtId="0" fontId="20" fillId="0" borderId="0" xfId="0" applyFont="1" applyFill="1" applyAlignment="1">
      <alignment horizontal="center"/>
    </xf>
    <xf numFmtId="0" fontId="6" fillId="0" borderId="1" xfId="0" applyFont="1" applyFill="1" applyBorder="1" applyAlignment="1">
      <alignment horizontal="center" vertical="center"/>
    </xf>
    <xf numFmtId="1" fontId="6" fillId="0" borderId="1" xfId="11" applyNumberFormat="1" applyFont="1" applyFill="1" applyBorder="1" applyAlignment="1">
      <alignment horizont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3" fontId="6" fillId="0" borderId="5" xfId="5" applyNumberFormat="1" applyFont="1" applyFill="1" applyBorder="1" applyAlignment="1">
      <alignment horizontal="center" vertical="center"/>
    </xf>
    <xf numFmtId="3" fontId="6" fillId="0" borderId="3" xfId="5" applyNumberFormat="1" applyFont="1" applyFill="1" applyBorder="1" applyAlignment="1">
      <alignment horizontal="center" vertical="center"/>
    </xf>
  </cellXfs>
  <cellStyles count="13">
    <cellStyle name="ЗаголовокСтолбца" xfId="8"/>
    <cellStyle name="Обычный" xfId="0" builtinId="0"/>
    <cellStyle name="Обычный 10" xfId="3"/>
    <cellStyle name="Обычный 10 2 3" xfId="5"/>
    <cellStyle name="Обычный 11 2" xfId="1"/>
    <cellStyle name="Обычный 12 6" xfId="6"/>
    <cellStyle name="Обычный 2 2 2" xfId="7"/>
    <cellStyle name="Обычный_Лист1" xfId="10"/>
    <cellStyle name="Процентный" xfId="12" builtinId="5"/>
    <cellStyle name="Процентный 10" xfId="2"/>
    <cellStyle name="Финансовый" xfId="11" builtinId="3"/>
    <cellStyle name="Финансовый 10" xfId="4"/>
    <cellStyle name="Финансовый 13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3</xdr:col>
      <xdr:colOff>76760</xdr:colOff>
      <xdr:row>24</xdr:row>
      <xdr:rowOff>26335</xdr:rowOff>
    </xdr:from>
    <xdr:to>
      <xdr:col>3</xdr:col>
      <xdr:colOff>1006848</xdr:colOff>
      <xdr:row>24</xdr:row>
      <xdr:rowOff>239247</xdr:rowOff>
    </xdr:to>
    <xdr:sp macro="" textlink="">
      <xdr:nvSpPr>
        <xdr:cNvPr id="2" name="Прямоугольник 1"/>
        <xdr:cNvSpPr/>
      </xdr:nvSpPr>
      <xdr:spPr>
        <a:xfrm>
          <a:off x="5363135" y="4779310"/>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100853</xdr:colOff>
      <xdr:row>26</xdr:row>
      <xdr:rowOff>89646</xdr:rowOff>
    </xdr:from>
    <xdr:to>
      <xdr:col>3</xdr:col>
      <xdr:colOff>1030941</xdr:colOff>
      <xdr:row>26</xdr:row>
      <xdr:rowOff>302558</xdr:rowOff>
    </xdr:to>
    <xdr:sp macro="" textlink="">
      <xdr:nvSpPr>
        <xdr:cNvPr id="3" name="Прямоугольник 2"/>
        <xdr:cNvSpPr/>
      </xdr:nvSpPr>
      <xdr:spPr>
        <a:xfrm>
          <a:off x="5387228" y="5957046"/>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90768</xdr:colOff>
      <xdr:row>28</xdr:row>
      <xdr:rowOff>31376</xdr:rowOff>
    </xdr:from>
    <xdr:to>
      <xdr:col>3</xdr:col>
      <xdr:colOff>1020856</xdr:colOff>
      <xdr:row>29</xdr:row>
      <xdr:rowOff>77881</xdr:rowOff>
    </xdr:to>
    <xdr:sp macro="" textlink="">
      <xdr:nvSpPr>
        <xdr:cNvPr id="4" name="Прямоугольник 3"/>
        <xdr:cNvSpPr/>
      </xdr:nvSpPr>
      <xdr:spPr>
        <a:xfrm>
          <a:off x="5377143" y="6498851"/>
          <a:ext cx="930088" cy="4465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44824</xdr:colOff>
      <xdr:row>30</xdr:row>
      <xdr:rowOff>78442</xdr:rowOff>
    </xdr:from>
    <xdr:to>
      <xdr:col>3</xdr:col>
      <xdr:colOff>974912</xdr:colOff>
      <xdr:row>30</xdr:row>
      <xdr:rowOff>291354</xdr:rowOff>
    </xdr:to>
    <xdr:sp macro="" textlink="">
      <xdr:nvSpPr>
        <xdr:cNvPr id="5" name="Прямоугольник 4"/>
        <xdr:cNvSpPr/>
      </xdr:nvSpPr>
      <xdr:spPr>
        <a:xfrm>
          <a:off x="5331199" y="714599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44824</xdr:colOff>
      <xdr:row>30</xdr:row>
      <xdr:rowOff>369794</xdr:rowOff>
    </xdr:from>
    <xdr:to>
      <xdr:col>3</xdr:col>
      <xdr:colOff>974912</xdr:colOff>
      <xdr:row>31</xdr:row>
      <xdr:rowOff>179294</xdr:rowOff>
    </xdr:to>
    <xdr:sp macro="" textlink="">
      <xdr:nvSpPr>
        <xdr:cNvPr id="6" name="Прямоугольник 5"/>
        <xdr:cNvSpPr/>
      </xdr:nvSpPr>
      <xdr:spPr>
        <a:xfrm>
          <a:off x="5347074" y="7799294"/>
          <a:ext cx="930088" cy="206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42</xdr:row>
      <xdr:rowOff>571499</xdr:rowOff>
    </xdr:from>
    <xdr:to>
      <xdr:col>3</xdr:col>
      <xdr:colOff>974911</xdr:colOff>
      <xdr:row>42</xdr:row>
      <xdr:rowOff>784411</xdr:rowOff>
    </xdr:to>
    <xdr:sp macro="" textlink="">
      <xdr:nvSpPr>
        <xdr:cNvPr id="7" name="Прямоугольник 6"/>
        <xdr:cNvSpPr/>
      </xdr:nvSpPr>
      <xdr:spPr>
        <a:xfrm>
          <a:off x="5331198" y="8267699"/>
          <a:ext cx="930088" cy="33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43</xdr:row>
      <xdr:rowOff>89647</xdr:rowOff>
    </xdr:from>
    <xdr:to>
      <xdr:col>3</xdr:col>
      <xdr:colOff>974911</xdr:colOff>
      <xdr:row>43</xdr:row>
      <xdr:rowOff>302559</xdr:rowOff>
    </xdr:to>
    <xdr:sp macro="" textlink="">
      <xdr:nvSpPr>
        <xdr:cNvPr id="8" name="Прямоугольник 7"/>
        <xdr:cNvSpPr/>
      </xdr:nvSpPr>
      <xdr:spPr>
        <a:xfrm>
          <a:off x="5331198" y="8357347"/>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90</xdr:row>
      <xdr:rowOff>78442</xdr:rowOff>
    </xdr:from>
    <xdr:to>
      <xdr:col>3</xdr:col>
      <xdr:colOff>963706</xdr:colOff>
      <xdr:row>90</xdr:row>
      <xdr:rowOff>291354</xdr:rowOff>
    </xdr:to>
    <xdr:sp macro="" textlink="">
      <xdr:nvSpPr>
        <xdr:cNvPr id="9" name="Прямоугольник 8"/>
        <xdr:cNvSpPr/>
      </xdr:nvSpPr>
      <xdr:spPr>
        <a:xfrm>
          <a:off x="5319993" y="25348267"/>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56030</xdr:colOff>
      <xdr:row>42</xdr:row>
      <xdr:rowOff>78442</xdr:rowOff>
    </xdr:from>
    <xdr:to>
      <xdr:col>3</xdr:col>
      <xdr:colOff>986118</xdr:colOff>
      <xdr:row>42</xdr:row>
      <xdr:rowOff>291354</xdr:rowOff>
    </xdr:to>
    <xdr:sp macro="" textlink="">
      <xdr:nvSpPr>
        <xdr:cNvPr id="10" name="Прямоугольник 9"/>
        <xdr:cNvSpPr/>
      </xdr:nvSpPr>
      <xdr:spPr>
        <a:xfrm>
          <a:off x="5342405" y="794609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66</xdr:row>
      <xdr:rowOff>750795</xdr:rowOff>
    </xdr:from>
    <xdr:to>
      <xdr:col>3</xdr:col>
      <xdr:colOff>974911</xdr:colOff>
      <xdr:row>68</xdr:row>
      <xdr:rowOff>0</xdr:rowOff>
    </xdr:to>
    <xdr:sp macro="" textlink="">
      <xdr:nvSpPr>
        <xdr:cNvPr id="11" name="Прямоугольник 10"/>
        <xdr:cNvSpPr/>
      </xdr:nvSpPr>
      <xdr:spPr>
        <a:xfrm>
          <a:off x="5331198" y="20219895"/>
          <a:ext cx="930088" cy="2493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87</xdr:row>
      <xdr:rowOff>168088</xdr:rowOff>
    </xdr:from>
    <xdr:to>
      <xdr:col>3</xdr:col>
      <xdr:colOff>963706</xdr:colOff>
      <xdr:row>89</xdr:row>
      <xdr:rowOff>11204</xdr:rowOff>
    </xdr:to>
    <xdr:sp macro="" textlink="">
      <xdr:nvSpPr>
        <xdr:cNvPr id="12" name="Прямоугольник 11"/>
        <xdr:cNvSpPr/>
      </xdr:nvSpPr>
      <xdr:spPr>
        <a:xfrm>
          <a:off x="5319993" y="24637813"/>
          <a:ext cx="930088" cy="243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134471</xdr:colOff>
      <xdr:row>62</xdr:row>
      <xdr:rowOff>100853</xdr:rowOff>
    </xdr:from>
    <xdr:to>
      <xdr:col>3</xdr:col>
      <xdr:colOff>1064559</xdr:colOff>
      <xdr:row>62</xdr:row>
      <xdr:rowOff>313765</xdr:rowOff>
    </xdr:to>
    <xdr:sp macro="" textlink="">
      <xdr:nvSpPr>
        <xdr:cNvPr id="13" name="Прямоугольник 12"/>
        <xdr:cNvSpPr/>
      </xdr:nvSpPr>
      <xdr:spPr>
        <a:xfrm>
          <a:off x="5420846" y="17569703"/>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64435</xdr:colOff>
      <xdr:row>49</xdr:row>
      <xdr:rowOff>195171</xdr:rowOff>
    </xdr:from>
    <xdr:to>
      <xdr:col>3</xdr:col>
      <xdr:colOff>994523</xdr:colOff>
      <xdr:row>49</xdr:row>
      <xdr:rowOff>408083</xdr:rowOff>
    </xdr:to>
    <xdr:sp macro="" textlink="">
      <xdr:nvSpPr>
        <xdr:cNvPr id="14" name="Прямоугольник 13"/>
        <xdr:cNvSpPr/>
      </xdr:nvSpPr>
      <xdr:spPr>
        <a:xfrm>
          <a:off x="5366685" y="10736171"/>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56030</xdr:colOff>
      <xdr:row>46</xdr:row>
      <xdr:rowOff>89648</xdr:rowOff>
    </xdr:from>
    <xdr:to>
      <xdr:col>3</xdr:col>
      <xdr:colOff>986118</xdr:colOff>
      <xdr:row>46</xdr:row>
      <xdr:rowOff>302560</xdr:rowOff>
    </xdr:to>
    <xdr:sp macro="" textlink="">
      <xdr:nvSpPr>
        <xdr:cNvPr id="15" name="Прямоугольник 14"/>
        <xdr:cNvSpPr/>
      </xdr:nvSpPr>
      <xdr:spPr>
        <a:xfrm>
          <a:off x="5342405" y="9357473"/>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ergach_MA/AppData/Local/Microsoft/Windows/INetCache/Content.Outlook/A0MDQDA8/&#1063;&#1069;_&#1057;&#1090;&#1088;&#1091;&#1082;&#1090;&#1091;&#1088;&#1072;%20&#1079;&#1072;&#1090;&#1088;&#1072;&#1090;_2022_5_31.03.2023%20(0000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Кедровский"/>
      <sheetName val="UGOL"/>
      <sheetName val="TEHSHEET"/>
      <sheetName val="план 2000"/>
      <sheetName val="Перегруппировка"/>
      <sheetName val="ПрЭС"/>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Смета2 проект. раб."/>
      <sheetName val="1. свод филиалы"/>
      <sheetName val="1. ИА"/>
      <sheetName val="1. свод ЛЭ"/>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ID ПС"/>
      <sheetName val="Информ-я о регулируемой орг-и"/>
      <sheetName val="Нормы325"/>
      <sheetName val="TOPLIWO"/>
      <sheetName val="2018"/>
      <sheetName val="2019"/>
      <sheetName val="Справочник"/>
      <sheetName val="договора-ОТЧЕТутв.БП"/>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Отчет"/>
      <sheetName val="Пров_Знач"/>
      <sheetName val="Список подразделений"/>
      <sheetName val="1.0"/>
      <sheetName val="1.1"/>
      <sheetName val="основа часы 51W 51 O"/>
      <sheetName val="основа часы CWP3-CWP3A"/>
      <sheetName val=" СУ ФНП"/>
      <sheetName val="01"/>
      <sheetName val="Расчет НВВ общий"/>
      <sheetName val="Настройка"/>
      <sheetName val="Extrapolacija i interpolacija"/>
      <sheetName val="Настройка 1"/>
      <sheetName val="Справочник статей ДДС"/>
      <sheetName val="Параметры должностей"/>
      <sheetName val="Ввод"/>
      <sheetName val="Курсы_валют"/>
      <sheetName val="Раскрывающиеся списки"/>
      <sheetName val="Список_подразделений"/>
      <sheetName val="1_0"/>
      <sheetName val="1_1"/>
      <sheetName val="основа_часы_51W_51_O"/>
      <sheetName val="основа_часы_CWP3-CWP3A"/>
      <sheetName val="Extrapolacija_i_interpolacija"/>
      <sheetName val="Настройка_1"/>
      <sheetName val="Параметры_должностей"/>
      <sheetName val="Справочник_статей_ДДС"/>
      <sheetName val="Раскрывающиеся_списки"/>
      <sheetName val="УШР на текущую дату"/>
      <sheetName val="Доп. данные"/>
      <sheetName val="Настройки"/>
      <sheetName val="РС"/>
      <sheetName val="Parametri"/>
      <sheetName val="Cevi ukupno "/>
      <sheetName val="Условия"/>
      <sheetName val="График численности (2)"/>
      <sheetName val="Список_подразделений1"/>
      <sheetName val="1_01"/>
      <sheetName val="1_11"/>
      <sheetName val="основа_часы_51W_51_O1"/>
      <sheetName val="основа_часы_CWP3-CWP3A1"/>
      <sheetName val="Extrapolacija_i_interpolacija1"/>
      <sheetName val="Настройка_11"/>
      <sheetName val="Параметры_должностей1"/>
      <sheetName val="Справочник_статей_ДДС1"/>
      <sheetName val="Раскрывающиеся_списки1"/>
      <sheetName val="УШР_на_текущую_дату"/>
      <sheetName val="Доп__данные"/>
      <sheetName val="Baza"/>
      <sheetName val="Расчет для Анализа"/>
      <sheetName val="РКЦ"/>
      <sheetName val="статьи"/>
      <sheetName val="БДР Ф1-АД"/>
      <sheetName val="Источник данных"/>
      <sheetName val="Перечень значений"/>
      <sheetName val="Стро"/>
      <sheetName val="Сотрудники"/>
      <sheetName val="Статусы"/>
      <sheetName val="на_1_тут2"/>
      <sheetName val="на_1_тут3"/>
      <sheetName val="на_1_тут4"/>
      <sheetName val="на_1_тут5"/>
      <sheetName val="на_1_тут6"/>
      <sheetName val="на_1_тут7"/>
      <sheetName val="1"/>
      <sheetName val="0"/>
      <sheetName val="ис.смета"/>
      <sheetName val="Справочник подпроеков"/>
      <sheetName val="Ведомость объемов работ"/>
      <sheetName val="СП"/>
      <sheetName val="Константы"/>
      <sheetName val="справка"/>
      <sheetName val="Статьи БДДС"/>
      <sheetName val="на_1_тут8"/>
      <sheetName val="Список_подразделений2"/>
      <sheetName val="1_02"/>
      <sheetName val="1_12"/>
      <sheetName val="основа_часы_51W_51_O2"/>
      <sheetName val="основа_часы_CWP3-CWP3A2"/>
      <sheetName val="Extrapolacija_i_interpolacija2"/>
      <sheetName val="Настройка_12"/>
      <sheetName val="Параметры_должностей2"/>
      <sheetName val="Справочник_статей_ДДС2"/>
      <sheetName val="Раскрывающиеся_списки2"/>
      <sheetName val="УШР_на_текущую_дату1"/>
      <sheetName val="Доп__данные1"/>
      <sheetName val="Cevi_ukupno_"/>
      <sheetName val="График_численности_(2)"/>
      <sheetName val="Расчет_для_Анализа"/>
      <sheetName val="_СУ_ФНП"/>
      <sheetName val="Перечень_значений"/>
      <sheetName val="БДР_Ф1-АД"/>
      <sheetName val="Источник_данных"/>
      <sheetName val="ис_смета"/>
      <sheetName val="Ведомость_объемов_работ"/>
      <sheetName val="Справочник_подпроеков"/>
      <sheetName val="Справочник_2"/>
      <sheetName val="Вып. списки"/>
      <sheetName val="СправочникУМиТ"/>
      <sheetName val="Потр. щебня"/>
      <sheetName val="ГХ РД"/>
      <sheetName val="ГПР ТОФ"/>
      <sheetName val="ВАРИАНТ_3_РАБОЧИЙ2"/>
      <sheetName val="план_20002"/>
      <sheetName val="Главная_для_ТП2"/>
      <sheetName val="1_15_(д_б_)2"/>
      <sheetName val="ФОТ_по_месяцам1"/>
      <sheetName val="Смета_ДУ_и_ПД1"/>
      <sheetName val="прочие_доходы1"/>
      <sheetName val="ТЭП_ТНС_утв_1"/>
      <sheetName val="1__свод_филиалы1"/>
      <sheetName val="1__ИА1"/>
      <sheetName val="1__свод_ЛЭ1"/>
      <sheetName val="Смета2_проект__раб_1"/>
      <sheetName val="Drop_down_lists1"/>
      <sheetName val="реестр_сф_20121"/>
      <sheetName val="Сводка_-_лизинг1"/>
      <sheetName val="18_21"/>
      <sheetName val="6_Списки1"/>
      <sheetName val="17_11"/>
      <sheetName val="2_31"/>
      <sheetName val="P2_11"/>
      <sheetName val="Параметры"/>
      <sheetName val="ПР. 1 ТКП МЭСР"/>
      <sheetName val="10. Поступления"/>
      <sheetName val="Мари"/>
      <sheetName val="договора-ОТЧЕТутв_БП"/>
      <sheetName val="ИТ-бюджет"/>
      <sheetName val="на_1_тут9"/>
      <sheetName val="ВАРИАНТ_3_РАБОЧИЙ3"/>
      <sheetName val="план_20003"/>
      <sheetName val="Главная_для_ТП3"/>
      <sheetName val="1_15_(д_б_)3"/>
      <sheetName val="ФОТ_по_месяцам2"/>
      <sheetName val="Смета_ДУ_и_ПД2"/>
      <sheetName val="прочие_доходы2"/>
      <sheetName val="ТЭП_ТНС_утв_2"/>
      <sheetName val="1__свод_филиалы2"/>
      <sheetName val="1__ИА2"/>
      <sheetName val="1__свод_ЛЭ2"/>
      <sheetName val="Смета2_проект__раб_2"/>
      <sheetName val="Drop_down_lists2"/>
      <sheetName val="реестр_сф_20122"/>
      <sheetName val="Сводка_-_лизинг2"/>
      <sheetName val="18_22"/>
      <sheetName val="6_Списки2"/>
      <sheetName val="17_12"/>
      <sheetName val="2_32"/>
      <sheetName val="P2_12"/>
      <sheetName val="Свод_сметы1"/>
      <sheetName val="П_8_1"/>
      <sheetName val="Справочник_коды1"/>
      <sheetName val="база_подразделение1"/>
      <sheetName val="база_статьи_затрат1"/>
      <sheetName val="ID_ПС1"/>
      <sheetName val="Информ-я_о_регулируемой_орг-и1"/>
      <sheetName val="Типовые_причины"/>
      <sheetName val="Справочник_ЦФО"/>
      <sheetName val="_СУ_ФНП1"/>
      <sheetName val="Список_подразделений3"/>
      <sheetName val="1_03"/>
      <sheetName val="1_13"/>
      <sheetName val="основа_часы_51W_51_O3"/>
      <sheetName val="основа_часы_CWP3-CWP3A3"/>
      <sheetName val="Extrapolacija_i_interpolacija3"/>
      <sheetName val="Настройка_13"/>
      <sheetName val="Справочник_статей_ДДС3"/>
      <sheetName val="Параметры_должностей3"/>
      <sheetName val="Раскрывающиеся_списки3"/>
      <sheetName val="УШР_на_текущую_дату2"/>
      <sheetName val="Доп__данные2"/>
      <sheetName val="Cevi_ukupno_1"/>
      <sheetName val="График_численности_(2)1"/>
      <sheetName val="Расчет_для_Анализа1"/>
      <sheetName val="БДР_Ф1-АД1"/>
      <sheetName val="Источник_данных1"/>
      <sheetName val="Перечень_значений1"/>
      <sheetName val="ис_смета1"/>
      <sheetName val="Справочник_подпроеков1"/>
      <sheetName val="Ведомость_объемов_работ1"/>
      <sheetName val="Статьи_БДДС"/>
      <sheetName val="Расчет_НВВ_общий"/>
      <sheetName val="Вып__списки"/>
      <sheetName val="Потр__щебня"/>
      <sheetName val="ГХ_РД"/>
      <sheetName val="ГПР_ТОФ"/>
      <sheetName val="ПР__1_ТКП_МЭСР"/>
      <sheetName val="MAIN"/>
      <sheetName val="Титульный"/>
      <sheetName val="1_411_1"/>
      <sheetName val="PD_5_2"/>
      <sheetName val="1_3 новая"/>
      <sheetName val="1,3 новая"/>
      <sheetName val="PD.5_1"/>
      <sheetName val="ИнвестицииСвод"/>
      <sheetName val="PD_5_1"/>
      <sheetName val="Понедельно"/>
      <sheetName val="Итог по НПО "/>
      <sheetName val="_ССЫЛКА"/>
      <sheetName val="PD_5_3"/>
      <sheetName val="Баланс _Ф1_"/>
      <sheetName val="1_401_2"/>
      <sheetName val="П"/>
      <sheetName val="3_3_31_"/>
      <sheetName val="формаДДС_пЛОХ_ЛОХЛкмесяц03_ДАШв"/>
      <sheetName val="К1_МП"/>
      <sheetName val="Т4,Т4а"/>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efreshError="1"/>
      <sheetData sheetId="251" refreshError="1"/>
      <sheetData sheetId="252" refreshError="1"/>
      <sheetData sheetId="253" refreshError="1"/>
      <sheetData sheetId="254"/>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База"/>
      <sheetName val="proverka"/>
      <sheetName val="ПРОГНОЗ_1"/>
      <sheetName val="Гр5(о)"/>
      <sheetName val="ФБР"/>
      <sheetName val="Баланс мощности 2007"/>
      <sheetName val="I"/>
      <sheetName val="MTO REV.0"/>
      <sheetName val="Dati Caricati"/>
      <sheetName val="Списки"/>
      <sheetName val="F5"/>
      <sheetName val="Лист3"/>
      <sheetName val="Данные"/>
      <sheetName val="ИТ-бюджет"/>
      <sheetName val="Параметры"/>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 val="fes"/>
      <sheetName val="Инструкция"/>
      <sheetName val="ОСВ"/>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Статистика ДТП от 15 до 150 кВт"/>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MAIN"/>
      <sheetName val="ФР"/>
      <sheetName val="Покукп ТЭ в ФР"/>
      <sheetName val="Покукп ТЭ в тариф"/>
      <sheetName val="Котел 1 Факт"/>
      <sheetName val="Прокуратура_выпадающие"/>
      <sheetName val="ЭЭ Факт"/>
      <sheetName val="ЭЭ в тариф"/>
      <sheetName val="Доходы от эл. и теплоэнергии"/>
      <sheetName val="MTO_REV_0"/>
      <sheetName val="Dati_Caricati"/>
      <sheetName val="Баланс_мощности_2007"/>
      <sheetName val="Тср_19"/>
      <sheetName val="Тср_20"/>
      <sheetName val="Тср_20-24"/>
      <sheetName val="main_gate_house"/>
      <sheetName val="на_1_тут"/>
      <sheetName val="Таб1_1"/>
      <sheetName val="Производство_электроэнергии"/>
      <sheetName val="П1_4,_П1_5_-Томская_обл"/>
      <sheetName val="Справочник_ЦФО"/>
      <sheetName val="тех_лист"/>
      <sheetName val="Оперативный_факт_за_январь_2010"/>
      <sheetName val="Служебный_лист"/>
      <sheetName val="см-2_шатурс_сети__проект_работы"/>
      <sheetName val="АХД_нат"/>
      <sheetName val="анализ_"/>
      <sheetName val="par_diff_expl_"/>
      <sheetName val="final_schedule"/>
      <sheetName val="cb_rus_prelim"/>
      <sheetName val="Настройки_регулятора"/>
      <sheetName val="14б ДПН отчет"/>
      <sheetName val="16а Сводный анализ"/>
      <sheetName val="иртышская"/>
      <sheetName val="таврическая"/>
      <sheetName val="сибирь"/>
      <sheetName val="ФедД"/>
      <sheetName val="Управление"/>
      <sheetName val="Tier 31.12.08"/>
      <sheetName val="форма сетевой график эрсб"/>
      <sheetName val="Причины корр"/>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ow r="7">
          <cell r="G7">
            <v>0</v>
          </cell>
        </row>
      </sheetData>
      <sheetData sheetId="66">
        <row r="7">
          <cell r="G7">
            <v>0</v>
          </cell>
        </row>
      </sheetData>
      <sheetData sheetId="67">
        <row r="7">
          <cell r="G7">
            <v>0</v>
          </cell>
        </row>
      </sheetData>
      <sheetData sheetId="68">
        <row r="7">
          <cell r="G7">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5">
          <cell r="G5" t="str">
            <v>БДР на 2021</v>
          </cell>
        </row>
      </sheetData>
      <sheetData sheetId="90" refreshError="1"/>
      <sheetData sheetId="91" refreshError="1"/>
      <sheetData sheetId="92" refreshError="1"/>
      <sheetData sheetId="93" refreshError="1"/>
      <sheetData sheetId="94" refreshError="1"/>
      <sheetData sheetId="95" refreshError="1"/>
      <sheetData sheetId="96">
        <row r="5">
          <cell r="G5">
            <v>16503137.241579933</v>
          </cell>
        </row>
      </sheetData>
      <sheetData sheetId="97">
        <row r="7">
          <cell r="G7">
            <v>0</v>
          </cell>
        </row>
      </sheetData>
      <sheetData sheetId="98">
        <row r="7">
          <cell r="G7">
            <v>0</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5">
          <cell r="G5">
            <v>16503137.241579933</v>
          </cell>
        </row>
      </sheetData>
      <sheetData sheetId="112">
        <row r="5">
          <cell r="G5">
            <v>16503137.241579933</v>
          </cell>
        </row>
      </sheetData>
      <sheetData sheetId="113">
        <row r="5">
          <cell r="G5">
            <v>16503137.241579933</v>
          </cell>
        </row>
      </sheetData>
      <sheetData sheetId="114">
        <row r="5">
          <cell r="G5">
            <v>16503137.241579933</v>
          </cell>
        </row>
      </sheetData>
      <sheetData sheetId="115">
        <row r="5">
          <cell r="G5">
            <v>16503137.241579933</v>
          </cell>
        </row>
      </sheetData>
      <sheetData sheetId="116">
        <row r="5">
          <cell r="G5">
            <v>16503137.241579933</v>
          </cell>
        </row>
      </sheetData>
      <sheetData sheetId="117">
        <row r="5">
          <cell r="G5">
            <v>16503137.241579933</v>
          </cell>
        </row>
      </sheetData>
      <sheetData sheetId="118">
        <row r="5">
          <cell r="G5">
            <v>16503137.241579933</v>
          </cell>
        </row>
      </sheetData>
      <sheetData sheetId="119">
        <row r="5">
          <cell r="G5">
            <v>16503137.241579933</v>
          </cell>
        </row>
      </sheetData>
      <sheetData sheetId="120">
        <row r="5">
          <cell r="G5">
            <v>16503137.241579933</v>
          </cell>
        </row>
      </sheetData>
      <sheetData sheetId="121">
        <row r="5">
          <cell r="G5">
            <v>16503137.241579933</v>
          </cell>
        </row>
      </sheetData>
      <sheetData sheetId="122">
        <row r="5">
          <cell r="G5">
            <v>16503137.241579933</v>
          </cell>
        </row>
      </sheetData>
      <sheetData sheetId="123">
        <row r="5">
          <cell r="G5">
            <v>16503137.241579933</v>
          </cell>
        </row>
      </sheetData>
      <sheetData sheetId="124">
        <row r="5">
          <cell r="G5">
            <v>16503137.241579933</v>
          </cell>
        </row>
      </sheetData>
      <sheetData sheetId="125">
        <row r="5">
          <cell r="G5">
            <v>16503137.241579933</v>
          </cell>
        </row>
      </sheetData>
      <sheetData sheetId="126">
        <row r="5">
          <cell r="G5">
            <v>16503137.241579933</v>
          </cell>
        </row>
      </sheetData>
      <sheetData sheetId="127">
        <row r="5">
          <cell r="G5">
            <v>16503137.241579933</v>
          </cell>
        </row>
      </sheetData>
      <sheetData sheetId="128">
        <row r="5">
          <cell r="G5">
            <v>16503137.241579933</v>
          </cell>
        </row>
      </sheetData>
      <sheetData sheetId="129">
        <row r="5">
          <cell r="G5">
            <v>16503137.241579933</v>
          </cell>
        </row>
      </sheetData>
      <sheetData sheetId="130">
        <row r="5">
          <cell r="G5">
            <v>16503137.241579933</v>
          </cell>
        </row>
      </sheetData>
      <sheetData sheetId="131">
        <row r="5">
          <cell r="G5">
            <v>16503137.241579933</v>
          </cell>
        </row>
      </sheetData>
      <sheetData sheetId="132">
        <row r="7">
          <cell r="G7">
            <v>0</v>
          </cell>
        </row>
      </sheetData>
      <sheetData sheetId="133" refreshError="1"/>
      <sheetData sheetId="134">
        <row r="5">
          <cell r="G5" t="str">
            <v>БДР на 2021</v>
          </cell>
        </row>
      </sheetData>
      <sheetData sheetId="135">
        <row r="52">
          <cell r="G52">
            <v>0</v>
          </cell>
        </row>
      </sheetData>
      <sheetData sheetId="136"/>
      <sheetData sheetId="137"/>
      <sheetData sheetId="138">
        <row r="52">
          <cell r="G52">
            <v>0</v>
          </cell>
        </row>
      </sheetData>
      <sheetData sheetId="139"/>
      <sheetData sheetId="140"/>
      <sheetData sheetId="141"/>
      <sheetData sheetId="142"/>
      <sheetData sheetId="143"/>
      <sheetData sheetId="144" refreshError="1"/>
      <sheetData sheetId="145">
        <row r="52">
          <cell r="G52">
            <v>0</v>
          </cell>
        </row>
      </sheetData>
      <sheetData sheetId="146">
        <row r="52">
          <cell r="G52">
            <v>0</v>
          </cell>
        </row>
      </sheetData>
      <sheetData sheetId="147">
        <row r="52">
          <cell r="G52">
            <v>0</v>
          </cell>
        </row>
      </sheetData>
      <sheetData sheetId="148">
        <row r="52">
          <cell r="G52">
            <v>0</v>
          </cell>
        </row>
      </sheetData>
      <sheetData sheetId="149">
        <row r="52">
          <cell r="G52">
            <v>0</v>
          </cell>
        </row>
      </sheetData>
      <sheetData sheetId="150">
        <row r="52">
          <cell r="G52">
            <v>0</v>
          </cell>
        </row>
      </sheetData>
      <sheetData sheetId="151">
        <row r="52">
          <cell r="G52">
            <v>0</v>
          </cell>
        </row>
      </sheetData>
      <sheetData sheetId="152" refreshError="1"/>
      <sheetData sheetId="153">
        <row r="5">
          <cell r="G5">
            <v>16503137.241579933</v>
          </cell>
        </row>
      </sheetData>
      <sheetData sheetId="154">
        <row r="7">
          <cell r="G7">
            <v>0</v>
          </cell>
        </row>
      </sheetData>
      <sheetData sheetId="155">
        <row r="7">
          <cell r="G7">
            <v>0</v>
          </cell>
        </row>
      </sheetData>
      <sheetData sheetId="156">
        <row r="7">
          <cell r="G7">
            <v>0</v>
          </cell>
        </row>
      </sheetData>
      <sheetData sheetId="157">
        <row r="5">
          <cell r="G5">
            <v>16503137.241579933</v>
          </cell>
        </row>
      </sheetData>
      <sheetData sheetId="158">
        <row r="7">
          <cell r="G7">
            <v>0</v>
          </cell>
        </row>
      </sheetData>
      <sheetData sheetId="159">
        <row r="7">
          <cell r="G7">
            <v>0</v>
          </cell>
        </row>
      </sheetData>
      <sheetData sheetId="160">
        <row r="7">
          <cell r="G7">
            <v>0</v>
          </cell>
        </row>
      </sheetData>
      <sheetData sheetId="161">
        <row r="7">
          <cell r="G7">
            <v>0</v>
          </cell>
        </row>
      </sheetData>
      <sheetData sheetId="162">
        <row r="7">
          <cell r="G7">
            <v>0</v>
          </cell>
        </row>
      </sheetData>
      <sheetData sheetId="163">
        <row r="7">
          <cell r="G7">
            <v>0</v>
          </cell>
        </row>
      </sheetData>
      <sheetData sheetId="164">
        <row r="7">
          <cell r="G7">
            <v>0</v>
          </cell>
        </row>
      </sheetData>
      <sheetData sheetId="165">
        <row r="7">
          <cell r="G7">
            <v>0</v>
          </cell>
        </row>
      </sheetData>
      <sheetData sheetId="166">
        <row r="7">
          <cell r="G7">
            <v>0</v>
          </cell>
        </row>
      </sheetData>
      <sheetData sheetId="167">
        <row r="7">
          <cell r="G7">
            <v>0</v>
          </cell>
        </row>
      </sheetData>
      <sheetData sheetId="168">
        <row r="7">
          <cell r="G7">
            <v>0</v>
          </cell>
        </row>
      </sheetData>
      <sheetData sheetId="169">
        <row r="7">
          <cell r="G7">
            <v>0</v>
          </cell>
        </row>
      </sheetData>
      <sheetData sheetId="170">
        <row r="7">
          <cell r="G7">
            <v>0</v>
          </cell>
        </row>
      </sheetData>
      <sheetData sheetId="171">
        <row r="5">
          <cell r="G5">
            <v>16503137.241579933</v>
          </cell>
        </row>
      </sheetData>
      <sheetData sheetId="172">
        <row r="7">
          <cell r="G7">
            <v>0</v>
          </cell>
        </row>
      </sheetData>
      <sheetData sheetId="173">
        <row r="7">
          <cell r="G7">
            <v>0</v>
          </cell>
        </row>
      </sheetData>
      <sheetData sheetId="174">
        <row r="7">
          <cell r="G7">
            <v>0</v>
          </cell>
        </row>
      </sheetData>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лужебный лист"/>
      <sheetName val="см-2 шатурс сети  проект работы"/>
      <sheetName val="ОСВ"/>
      <sheetName val="fes"/>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MAIN"/>
      <sheetName val="ФР"/>
      <sheetName val="ТАРИФ"/>
      <sheetName val="Покукп ТЭ в ФР"/>
      <sheetName val="Покукп ТЭ в тариф"/>
      <sheetName val="Котел 1 Факт"/>
      <sheetName val="Прокуратура_выпадающие"/>
      <sheetName val="ПО 2020"/>
      <sheetName val="ЭЭ Факт"/>
      <sheetName val="ЭЭ в тариф"/>
      <sheetName val="Доходы от эл. и теплоэнергии"/>
      <sheetName val="Инструкция"/>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Прилож_1"/>
      <sheetName val="group structure"/>
      <sheetName val="Исходные данные"/>
      <sheetName val="Статистика ДТП от 15 до 150 кВт"/>
      <sheetName val="MTO_REV_0"/>
      <sheetName val="Dati_Caricati"/>
      <sheetName val="Баланс_мощности_2007"/>
      <sheetName val="Тср_19"/>
      <sheetName val="Тср_20"/>
      <sheetName val="Тср_20-24"/>
      <sheetName val="main_gate_house"/>
      <sheetName val="на_1_тут"/>
      <sheetName val="Таб1_1"/>
      <sheetName val="Производство_электроэнергии"/>
      <sheetName val="П1_4,_П1_5_-Томская_обл"/>
      <sheetName val="Справочник_ЦФО"/>
      <sheetName val="тех_лист"/>
      <sheetName val="Оперативный_факт_за_январь_2010"/>
      <sheetName val="Служебный_лист"/>
      <sheetName val="см-2_шатурс_сети__проект_работы"/>
      <sheetName val="АХД_нат"/>
      <sheetName val="анализ_"/>
      <sheetName val="par_diff_expl_"/>
      <sheetName val="final_schedule"/>
      <sheetName val="cb_rus_prelim"/>
      <sheetName val="Настройки_регулятора"/>
      <sheetName val="Анализ ФД"/>
      <sheetName val="2_РПП"/>
      <sheetName val="ФАКТ 2020 прокуратура"/>
      <sheetName val="амортизация"/>
      <sheetName val="Стоимость мероприятий"/>
      <sheetName val="2 ИП ТС"/>
      <sheetName val="ТАРИФ архив"/>
      <sheetName val="Анализ ФД архив"/>
      <sheetName val="иртышская"/>
      <sheetName val="таврическая"/>
      <sheetName val="сибирь"/>
      <sheetName val="ФедД"/>
      <sheetName val="14б ДПН отчет"/>
      <sheetName val="16а Сводный анализ"/>
      <sheetName val="Причины корр"/>
      <sheetName val="Управление"/>
      <sheetName val="Tier 31.12.08"/>
      <sheetName val="форма сетевой график эрсб"/>
    </sheetNames>
    <sheetDataSet>
      <sheetData sheetId="0" refreshError="1"/>
      <sheetData sheetId="1" refreshError="1"/>
      <sheetData sheetId="2" refreshError="1">
        <row r="5">
          <cell r="G5">
            <v>4551113.38</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ow r="7">
          <cell r="G7">
            <v>0</v>
          </cell>
        </row>
      </sheetData>
      <sheetData sheetId="96" refreshError="1"/>
      <sheetData sheetId="97">
        <row r="7">
          <cell r="G7">
            <v>0</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52">
          <cell r="G52">
            <v>0</v>
          </cell>
        </row>
      </sheetData>
      <sheetData sheetId="112">
        <row r="52">
          <cell r="G52">
            <v>0</v>
          </cell>
        </row>
      </sheetData>
      <sheetData sheetId="113">
        <row r="52">
          <cell r="G52">
            <v>0</v>
          </cell>
        </row>
      </sheetData>
      <sheetData sheetId="114">
        <row r="52">
          <cell r="G52">
            <v>0</v>
          </cell>
        </row>
      </sheetData>
      <sheetData sheetId="115">
        <row r="52">
          <cell r="G52">
            <v>0</v>
          </cell>
        </row>
      </sheetData>
      <sheetData sheetId="116">
        <row r="52">
          <cell r="G52">
            <v>0</v>
          </cell>
        </row>
      </sheetData>
      <sheetData sheetId="117">
        <row r="52">
          <cell r="G52">
            <v>0</v>
          </cell>
        </row>
      </sheetData>
      <sheetData sheetId="118">
        <row r="52">
          <cell r="G52">
            <v>0</v>
          </cell>
        </row>
      </sheetData>
      <sheetData sheetId="119">
        <row r="52">
          <cell r="G52">
            <v>0</v>
          </cell>
        </row>
      </sheetData>
      <sheetData sheetId="120" refreshError="1"/>
      <sheetData sheetId="121">
        <row r="5">
          <cell r="G5">
            <v>16503137.241579933</v>
          </cell>
        </row>
      </sheetData>
      <sheetData sheetId="122">
        <row r="5">
          <cell r="G5">
            <v>16503137.241579933</v>
          </cell>
        </row>
      </sheetData>
      <sheetData sheetId="123">
        <row r="5">
          <cell r="G5">
            <v>16503137.241579933</v>
          </cell>
        </row>
      </sheetData>
      <sheetData sheetId="124">
        <row r="5">
          <cell r="G5">
            <v>16503137.241579933</v>
          </cell>
        </row>
      </sheetData>
      <sheetData sheetId="125">
        <row r="5">
          <cell r="G5">
            <v>16503137.241579933</v>
          </cell>
        </row>
      </sheetData>
      <sheetData sheetId="126">
        <row r="5">
          <cell r="G5">
            <v>16503137.241579933</v>
          </cell>
        </row>
      </sheetData>
      <sheetData sheetId="127">
        <row r="5">
          <cell r="G5">
            <v>16503137.241579933</v>
          </cell>
        </row>
      </sheetData>
      <sheetData sheetId="128">
        <row r="5">
          <cell r="G5">
            <v>16503137.241579933</v>
          </cell>
        </row>
      </sheetData>
      <sheetData sheetId="129">
        <row r="5">
          <cell r="G5">
            <v>16503137.241579933</v>
          </cell>
        </row>
      </sheetData>
      <sheetData sheetId="130">
        <row r="5">
          <cell r="G5">
            <v>16503137.241579933</v>
          </cell>
        </row>
      </sheetData>
      <sheetData sheetId="131">
        <row r="5">
          <cell r="G5">
            <v>16503137.241579933</v>
          </cell>
        </row>
      </sheetData>
      <sheetData sheetId="132">
        <row r="5">
          <cell r="G5">
            <v>16503137.241579933</v>
          </cell>
        </row>
      </sheetData>
      <sheetData sheetId="133">
        <row r="5">
          <cell r="G5">
            <v>16503137.241579933</v>
          </cell>
        </row>
      </sheetData>
      <sheetData sheetId="134">
        <row r="5">
          <cell r="G5">
            <v>16503137.241579933</v>
          </cell>
        </row>
      </sheetData>
      <sheetData sheetId="135">
        <row r="5">
          <cell r="G5">
            <v>16503137.241579933</v>
          </cell>
        </row>
      </sheetData>
      <sheetData sheetId="136">
        <row r="5">
          <cell r="G5">
            <v>16503137.241579933</v>
          </cell>
        </row>
      </sheetData>
      <sheetData sheetId="137">
        <row r="5">
          <cell r="G5">
            <v>16503137.241579933</v>
          </cell>
        </row>
      </sheetData>
      <sheetData sheetId="138">
        <row r="5">
          <cell r="G5">
            <v>16503137.241579933</v>
          </cell>
        </row>
      </sheetData>
      <sheetData sheetId="139">
        <row r="5">
          <cell r="G5">
            <v>16503137.241579933</v>
          </cell>
        </row>
      </sheetData>
      <sheetData sheetId="140">
        <row r="5">
          <cell r="G5">
            <v>16503137.241579933</v>
          </cell>
        </row>
      </sheetData>
      <sheetData sheetId="141">
        <row r="5">
          <cell r="G5">
            <v>16503137.241579933</v>
          </cell>
        </row>
      </sheetData>
      <sheetData sheetId="142">
        <row r="5">
          <cell r="G5">
            <v>16503137.241579933</v>
          </cell>
        </row>
      </sheetData>
      <sheetData sheetId="143">
        <row r="7">
          <cell r="G7">
            <v>0</v>
          </cell>
        </row>
      </sheetData>
      <sheetData sheetId="144" refreshError="1"/>
      <sheetData sheetId="145">
        <row r="5">
          <cell r="G5">
            <v>16503137.241579933</v>
          </cell>
        </row>
      </sheetData>
      <sheetData sheetId="146">
        <row r="7">
          <cell r="G7">
            <v>0</v>
          </cell>
        </row>
      </sheetData>
      <sheetData sheetId="147">
        <row r="7">
          <cell r="G7">
            <v>0</v>
          </cell>
        </row>
      </sheetData>
      <sheetData sheetId="148">
        <row r="7">
          <cell r="G7">
            <v>0</v>
          </cell>
        </row>
      </sheetData>
      <sheetData sheetId="149">
        <row r="5">
          <cell r="G5">
            <v>16503137.241579933</v>
          </cell>
        </row>
      </sheetData>
      <sheetData sheetId="150">
        <row r="7">
          <cell r="G7">
            <v>0</v>
          </cell>
        </row>
      </sheetData>
      <sheetData sheetId="151">
        <row r="7">
          <cell r="G7">
            <v>0</v>
          </cell>
        </row>
      </sheetData>
      <sheetData sheetId="152">
        <row r="7">
          <cell r="G7">
            <v>0</v>
          </cell>
        </row>
      </sheetData>
      <sheetData sheetId="153">
        <row r="7">
          <cell r="G7">
            <v>0</v>
          </cell>
        </row>
      </sheetData>
      <sheetData sheetId="154">
        <row r="7">
          <cell r="G7">
            <v>0</v>
          </cell>
        </row>
      </sheetData>
      <sheetData sheetId="155">
        <row r="7">
          <cell r="G7">
            <v>0</v>
          </cell>
        </row>
      </sheetData>
      <sheetData sheetId="156">
        <row r="7">
          <cell r="G7">
            <v>0</v>
          </cell>
        </row>
      </sheetData>
      <sheetData sheetId="157">
        <row r="7">
          <cell r="G7">
            <v>0</v>
          </cell>
        </row>
      </sheetData>
      <sheetData sheetId="158">
        <row r="7">
          <cell r="G7">
            <v>0</v>
          </cell>
        </row>
      </sheetData>
      <sheetData sheetId="159">
        <row r="7">
          <cell r="G7">
            <v>0</v>
          </cell>
        </row>
      </sheetData>
      <sheetData sheetId="160">
        <row r="7">
          <cell r="G7">
            <v>0</v>
          </cell>
        </row>
      </sheetData>
      <sheetData sheetId="161">
        <row r="7">
          <cell r="G7">
            <v>0</v>
          </cell>
        </row>
      </sheetData>
      <sheetData sheetId="162">
        <row r="7">
          <cell r="G7">
            <v>0</v>
          </cell>
        </row>
      </sheetData>
      <sheetData sheetId="163">
        <row r="5">
          <cell r="G5">
            <v>16503137.241579933</v>
          </cell>
        </row>
      </sheetData>
      <sheetData sheetId="164">
        <row r="7">
          <cell r="G7">
            <v>0</v>
          </cell>
        </row>
      </sheetData>
      <sheetData sheetId="165">
        <row r="7">
          <cell r="G7">
            <v>0</v>
          </cell>
        </row>
      </sheetData>
      <sheetData sheetId="166">
        <row r="7">
          <cell r="G7">
            <v>0</v>
          </cell>
        </row>
      </sheetData>
      <sheetData sheetId="167">
        <row r="5">
          <cell r="G5" t="str">
            <v>БДР на 2021</v>
          </cell>
        </row>
      </sheetData>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 val="План на 2008-2010(13.7)"/>
      <sheetName val="ФБР"/>
      <sheetName val="2006"/>
      <sheetName val="I"/>
      <sheetName val="REESTR_MO"/>
      <sheetName val="FES"/>
    </sheetNames>
    <sheetDataSet>
      <sheetData sheetId="0">
        <row r="5">
          <cell r="G5">
            <v>2222938.4948999998</v>
          </cell>
        </row>
      </sheetData>
      <sheetData sheetId="1" refreshError="1"/>
      <sheetData sheetId="2"/>
      <sheetData sheetId="3">
        <row r="5">
          <cell r="G5">
            <v>2222938.4948999998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 sheetId="104" refreshError="1"/>
      <sheetData sheetId="105"/>
      <sheetData sheetId="106" refreshError="1"/>
      <sheetData sheetId="107" refreshError="1"/>
      <sheetData sheetId="108" refreshError="1"/>
      <sheetData sheetId="10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Регионы"/>
      <sheetName val="RAB_МСК_от 16.11.2010"/>
      <sheetName val="TDSheet"/>
      <sheetName val="Свод"/>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ЭТЛ"/>
      <sheetName val="Добло"/>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Форма 4"/>
      <sheetName val="Лист1"/>
      <sheetName val="Лист2"/>
      <sheetName val="Лист3"/>
      <sheetName val="числ факт"/>
      <sheetName val="FST5"/>
      <sheetName val="Структура"/>
      <sheetName val="Данные МРСК мощность"/>
      <sheetName val="Данные МРСК энергия"/>
      <sheetName val="ФБР"/>
      <sheetName val="ДКС"/>
      <sheetName val="ДИП"/>
      <sheetName val="fes"/>
      <sheetName val="Расчёт НВВ по RAB"/>
      <sheetName val="Расчёт расходов по RAB"/>
      <sheetName val="Титульный"/>
      <sheetName val="2.1"/>
      <sheetName val="2.2"/>
      <sheetName val="Параметры"/>
      <sheetName val=""/>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10">
          <cell r="B10">
            <v>0</v>
          </cell>
        </row>
      </sheetData>
      <sheetData sheetId="65">
        <row r="11">
          <cell r="L11">
            <v>14851</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efreshError="1"/>
      <sheetData sheetId="112"/>
      <sheetData sheetId="113">
        <row r="10">
          <cell r="B10" t="str">
            <v>Наименование контрагента, (сторона по договору)</v>
          </cell>
        </row>
      </sheetData>
      <sheetData sheetId="114">
        <row r="10">
          <cell r="G10" t="str">
            <v>Наименование обязательства</v>
          </cell>
        </row>
      </sheetData>
      <sheetData sheetId="115" refreshError="1"/>
      <sheetData sheetId="116" refreshError="1"/>
      <sheetData sheetId="117" refreshError="1"/>
      <sheetData sheetId="118" refreshError="1"/>
      <sheetData sheetId="119" refreshError="1"/>
      <sheetData sheetId="120" refreshError="1"/>
      <sheetData sheetId="121"/>
      <sheetData sheetId="1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 val="tehsheet"/>
      <sheetName val="топливо2009"/>
      <sheetName val="2009"/>
      <sheetName val="FST5"/>
      <sheetName val="Титульный"/>
      <sheetName val="Параметры"/>
      <sheetName val="Производство электроэнергии"/>
      <sheetName val="структура"/>
      <sheetName val="Т11"/>
      <sheetName val="Т1"/>
      <sheetName val="Т2"/>
      <sheetName val="Т6"/>
      <sheetName val="Т7"/>
      <sheetName val="Т8"/>
      <sheetName val="Ш_Передача_ЭЭ"/>
      <sheetName val="Проверка"/>
      <sheetName val="Рейтинг"/>
      <sheetName val="Анализ ФД"/>
      <sheetName val="ТАРИФ"/>
      <sheetName val="2_РПП"/>
      <sheetName val="ФАКТ 2020 прокуратура"/>
      <sheetName val="ПО 2020"/>
      <sheetName val="амортизация"/>
      <sheetName val="Стоимость мероприятий"/>
      <sheetName val="2 ИП ТС"/>
      <sheetName val="ТАРИФ архив"/>
      <sheetName val="Анализ ФД архив"/>
      <sheetName val="REESTR_MO"/>
      <sheetName val="списки"/>
      <sheetName val="сиз"/>
      <sheetName val="ras bs"/>
      <sheetName val="Valuations"/>
      <sheetName val="variables"/>
      <sheetName val="Проводки_02"/>
      <sheetName val="АКРасч"/>
      <sheetName val="Управление"/>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ow r="4">
          <cell r="E4">
            <v>2019</v>
          </cell>
        </row>
      </sheetData>
      <sheetData sheetId="112">
        <row r="4">
          <cell r="E4">
            <v>2019</v>
          </cell>
        </row>
      </sheetData>
      <sheetData sheetId="113">
        <row r="6">
          <cell r="D6">
            <v>1.0369999999999999</v>
          </cell>
        </row>
      </sheetData>
      <sheetData sheetId="114"/>
      <sheetData sheetId="115"/>
      <sheetData sheetId="116"/>
      <sheetData sheetId="117"/>
      <sheetData sheetId="118"/>
      <sheetData sheetId="119"/>
      <sheetData sheetId="120"/>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20:21"/>
      <sheetName val="уф-6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Уравнения"/>
      <sheetName val="расчетный"/>
      <sheetName val="расчет"/>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тариф Бежецк"/>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s>
    <sheetDataSet>
      <sheetData sheetId="0" refreshError="1"/>
      <sheetData sheetId="1" refreshError="1"/>
      <sheetData sheetId="2" refreshError="1"/>
      <sheetData sheetId="3" refreshError="1"/>
      <sheetData sheetId="4" refreshError="1">
        <row r="2">
          <cell r="A2" t="str">
            <v>ТЭС-1</v>
          </cell>
        </row>
        <row r="4">
          <cell r="E4" t="str">
            <v>ТЭС-1</v>
          </cell>
          <cell r="G4" t="str">
            <v>ТЭС-2</v>
          </cell>
          <cell r="J4" t="str">
            <v>ГЭС-1</v>
          </cell>
          <cell r="L4" t="str">
            <v>ГЭС-2</v>
          </cell>
        </row>
        <row r="8">
          <cell r="J8">
            <v>0</v>
          </cell>
          <cell r="K8">
            <v>0</v>
          </cell>
          <cell r="L8">
            <v>0</v>
          </cell>
        </row>
        <row r="9">
          <cell r="J9">
            <v>0</v>
          </cell>
          <cell r="K9">
            <v>0</v>
          </cell>
          <cell r="L9">
            <v>0</v>
          </cell>
          <cell r="M9" t="e">
            <v>#NAME?</v>
          </cell>
        </row>
        <row r="10">
          <cell r="J10">
            <v>0</v>
          </cell>
          <cell r="K10">
            <v>0</v>
          </cell>
          <cell r="L10">
            <v>0</v>
          </cell>
          <cell r="M10" t="e">
            <v>#NAME?</v>
          </cell>
        </row>
        <row r="11">
          <cell r="J11">
            <v>0</v>
          </cell>
          <cell r="K11">
            <v>0</v>
          </cell>
          <cell r="L11">
            <v>0</v>
          </cell>
          <cell r="M11">
            <v>0</v>
          </cell>
        </row>
        <row r="13">
          <cell r="E13">
            <v>0</v>
          </cell>
          <cell r="F13">
            <v>0</v>
          </cell>
          <cell r="G13">
            <v>0</v>
          </cell>
          <cell r="H13">
            <v>0</v>
          </cell>
          <cell r="J13">
            <v>0</v>
          </cell>
          <cell r="K13">
            <v>0</v>
          </cell>
          <cell r="L13">
            <v>0</v>
          </cell>
          <cell r="M13" t="e">
            <v>#NAME?</v>
          </cell>
        </row>
        <row r="16">
          <cell r="E16">
            <v>0</v>
          </cell>
          <cell r="F16">
            <v>0</v>
          </cell>
          <cell r="G16">
            <v>0</v>
          </cell>
          <cell r="H16">
            <v>0</v>
          </cell>
          <cell r="J16">
            <v>0</v>
          </cell>
          <cell r="K16">
            <v>0</v>
          </cell>
          <cell r="L16">
            <v>0</v>
          </cell>
          <cell r="M16">
            <v>0</v>
          </cell>
        </row>
        <row r="17">
          <cell r="F17">
            <v>0</v>
          </cell>
        </row>
        <row r="19">
          <cell r="E19">
            <v>0</v>
          </cell>
          <cell r="K19" t="e">
            <v>#NAME?</v>
          </cell>
          <cell r="L19" t="e">
            <v>#NAME?</v>
          </cell>
          <cell r="M19" t="e">
            <v>#NAME?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8">
          <cell r="D8">
            <v>15739</v>
          </cell>
        </row>
      </sheetData>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efreshError="1"/>
      <sheetData sheetId="133" refreshError="1"/>
      <sheetData sheetId="134" refreshError="1"/>
      <sheetData sheetId="135" refreshError="1"/>
      <sheetData sheetId="136" refreshError="1"/>
      <sheetData sheetId="137" refreshError="1"/>
      <sheetData sheetId="138">
        <row r="8">
          <cell r="D8">
            <v>15739</v>
          </cell>
        </row>
      </sheetData>
      <sheetData sheetId="139">
        <row r="8">
          <cell r="D8">
            <v>15739</v>
          </cell>
        </row>
      </sheetData>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2">
          <cell r="A2">
            <v>0</v>
          </cell>
        </row>
      </sheetData>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ow r="2">
          <cell r="A2">
            <v>0</v>
          </cell>
        </row>
      </sheetData>
      <sheetData sheetId="270">
        <row r="2">
          <cell r="A2">
            <v>0</v>
          </cell>
        </row>
      </sheetData>
      <sheetData sheetId="271" refreshError="1"/>
      <sheetData sheetId="272" refreshError="1"/>
      <sheetData sheetId="273" refreshError="1"/>
      <sheetData sheetId="274" refreshError="1"/>
      <sheetData sheetId="275" refreshError="1"/>
      <sheetData sheetId="276" refreshError="1"/>
      <sheetData sheetId="277">
        <row r="2">
          <cell r="A2">
            <v>0</v>
          </cell>
        </row>
      </sheetData>
      <sheetData sheetId="278">
        <row r="2">
          <cell r="A2">
            <v>0</v>
          </cell>
        </row>
      </sheetData>
      <sheetData sheetId="279">
        <row r="2">
          <cell r="A2">
            <v>0</v>
          </cell>
        </row>
      </sheetData>
      <sheetData sheetId="280">
        <row r="2">
          <cell r="A2">
            <v>0</v>
          </cell>
        </row>
      </sheetData>
      <sheetData sheetId="281">
        <row r="2">
          <cell r="A2">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ow r="2">
          <cell r="A2">
            <v>0</v>
          </cell>
        </row>
      </sheetData>
      <sheetData sheetId="444">
        <row r="2">
          <cell r="A2">
            <v>0</v>
          </cell>
        </row>
      </sheetData>
      <sheetData sheetId="445">
        <row r="2">
          <cell r="A2">
            <v>0</v>
          </cell>
        </row>
      </sheetData>
      <sheetData sheetId="446">
        <row r="2">
          <cell r="A2">
            <v>0</v>
          </cell>
        </row>
      </sheetData>
      <sheetData sheetId="447">
        <row r="2">
          <cell r="A2">
            <v>0</v>
          </cell>
        </row>
      </sheetData>
      <sheetData sheetId="448">
        <row r="2">
          <cell r="A2">
            <v>0</v>
          </cell>
        </row>
      </sheetData>
      <sheetData sheetId="449">
        <row r="2">
          <cell r="A2">
            <v>0</v>
          </cell>
        </row>
      </sheetData>
      <sheetData sheetId="450">
        <row r="2">
          <cell r="A2">
            <v>0</v>
          </cell>
        </row>
      </sheetData>
      <sheetData sheetId="451">
        <row r="2">
          <cell r="A2">
            <v>0</v>
          </cell>
        </row>
      </sheetData>
      <sheetData sheetId="452">
        <row r="2">
          <cell r="A2">
            <v>0</v>
          </cell>
        </row>
      </sheetData>
      <sheetData sheetId="453">
        <row r="8">
          <cell r="D8">
            <v>15739</v>
          </cell>
        </row>
      </sheetData>
      <sheetData sheetId="454">
        <row r="8">
          <cell r="D8">
            <v>15739</v>
          </cell>
        </row>
      </sheetData>
      <sheetData sheetId="455">
        <row r="8">
          <cell r="D8">
            <v>15739</v>
          </cell>
        </row>
      </sheetData>
      <sheetData sheetId="456">
        <row r="8">
          <cell r="D8">
            <v>15739</v>
          </cell>
        </row>
      </sheetData>
      <sheetData sheetId="457">
        <row r="2">
          <cell r="A2">
            <v>0</v>
          </cell>
        </row>
      </sheetData>
      <sheetData sheetId="458">
        <row r="2">
          <cell r="A2">
            <v>0</v>
          </cell>
        </row>
      </sheetData>
      <sheetData sheetId="459">
        <row r="2">
          <cell r="A2">
            <v>0</v>
          </cell>
        </row>
      </sheetData>
      <sheetData sheetId="460">
        <row r="2">
          <cell r="A2">
            <v>0</v>
          </cell>
        </row>
      </sheetData>
      <sheetData sheetId="461">
        <row r="2">
          <cell r="A2">
            <v>0</v>
          </cell>
        </row>
      </sheetData>
      <sheetData sheetId="462">
        <row r="2">
          <cell r="A2">
            <v>0</v>
          </cell>
        </row>
      </sheetData>
      <sheetData sheetId="463">
        <row r="2">
          <cell r="A2">
            <v>0</v>
          </cell>
        </row>
      </sheetData>
      <sheetData sheetId="464">
        <row r="2">
          <cell r="A2">
            <v>0</v>
          </cell>
        </row>
      </sheetData>
      <sheetData sheetId="465">
        <row r="2">
          <cell r="A2">
            <v>0</v>
          </cell>
        </row>
      </sheetData>
      <sheetData sheetId="466">
        <row r="2">
          <cell r="A2" t="str">
            <v>ТЭС-1</v>
          </cell>
        </row>
      </sheetData>
      <sheetData sheetId="467">
        <row r="2">
          <cell r="A2">
            <v>0</v>
          </cell>
        </row>
      </sheetData>
      <sheetData sheetId="468">
        <row r="2">
          <cell r="A2">
            <v>0</v>
          </cell>
        </row>
      </sheetData>
      <sheetData sheetId="469">
        <row r="2">
          <cell r="A2">
            <v>0</v>
          </cell>
        </row>
      </sheetData>
      <sheetData sheetId="470">
        <row r="2">
          <cell r="A2">
            <v>0</v>
          </cell>
        </row>
      </sheetData>
      <sheetData sheetId="471">
        <row r="2">
          <cell r="A2">
            <v>0</v>
          </cell>
        </row>
      </sheetData>
      <sheetData sheetId="472">
        <row r="2">
          <cell r="A2">
            <v>0</v>
          </cell>
        </row>
      </sheetData>
      <sheetData sheetId="473">
        <row r="2">
          <cell r="A2" t="str">
            <v>ТЭС-1</v>
          </cell>
        </row>
      </sheetData>
      <sheetData sheetId="474">
        <row r="2">
          <cell r="A2">
            <v>0</v>
          </cell>
        </row>
      </sheetData>
      <sheetData sheetId="475">
        <row r="2">
          <cell r="A2" t="str">
            <v>ТЭС-1</v>
          </cell>
        </row>
      </sheetData>
      <sheetData sheetId="476">
        <row r="2">
          <cell r="A2">
            <v>0</v>
          </cell>
        </row>
      </sheetData>
      <sheetData sheetId="477">
        <row r="2">
          <cell r="A2">
            <v>0</v>
          </cell>
        </row>
      </sheetData>
      <sheetData sheetId="478">
        <row r="2">
          <cell r="A2">
            <v>0</v>
          </cell>
        </row>
      </sheetData>
      <sheetData sheetId="479">
        <row r="2">
          <cell r="A2">
            <v>0</v>
          </cell>
        </row>
      </sheetData>
      <sheetData sheetId="480">
        <row r="2">
          <cell r="A2">
            <v>0</v>
          </cell>
        </row>
      </sheetData>
      <sheetData sheetId="481">
        <row r="2">
          <cell r="A2">
            <v>0</v>
          </cell>
        </row>
      </sheetData>
      <sheetData sheetId="482">
        <row r="2">
          <cell r="A2">
            <v>0</v>
          </cell>
        </row>
      </sheetData>
      <sheetData sheetId="483">
        <row r="2">
          <cell r="A2">
            <v>0</v>
          </cell>
        </row>
      </sheetData>
      <sheetData sheetId="484">
        <row r="2">
          <cell r="A2">
            <v>0</v>
          </cell>
        </row>
      </sheetData>
      <sheetData sheetId="485">
        <row r="2">
          <cell r="A2">
            <v>0</v>
          </cell>
        </row>
      </sheetData>
      <sheetData sheetId="486">
        <row r="2">
          <cell r="A2">
            <v>0</v>
          </cell>
        </row>
      </sheetData>
      <sheetData sheetId="487">
        <row r="2">
          <cell r="A2">
            <v>0</v>
          </cell>
        </row>
      </sheetData>
      <sheetData sheetId="488">
        <row r="2">
          <cell r="A2">
            <v>0</v>
          </cell>
        </row>
      </sheetData>
      <sheetData sheetId="489">
        <row r="2">
          <cell r="A2" t="str">
            <v>ТЭС-1</v>
          </cell>
        </row>
      </sheetData>
      <sheetData sheetId="490">
        <row r="2">
          <cell r="A2">
            <v>0</v>
          </cell>
        </row>
      </sheetData>
      <sheetData sheetId="491">
        <row r="2">
          <cell r="A2">
            <v>0</v>
          </cell>
        </row>
      </sheetData>
      <sheetData sheetId="492">
        <row r="2">
          <cell r="A2">
            <v>0</v>
          </cell>
        </row>
      </sheetData>
      <sheetData sheetId="493">
        <row r="2">
          <cell r="A2">
            <v>0</v>
          </cell>
        </row>
      </sheetData>
      <sheetData sheetId="494">
        <row r="2">
          <cell r="A2">
            <v>0</v>
          </cell>
        </row>
      </sheetData>
      <sheetData sheetId="495">
        <row r="2">
          <cell r="A2">
            <v>0</v>
          </cell>
        </row>
      </sheetData>
      <sheetData sheetId="496">
        <row r="2">
          <cell r="A2">
            <v>0</v>
          </cell>
        </row>
      </sheetData>
      <sheetData sheetId="497">
        <row r="2">
          <cell r="A2">
            <v>0</v>
          </cell>
        </row>
      </sheetData>
      <sheetData sheetId="498">
        <row r="2">
          <cell r="A2">
            <v>0</v>
          </cell>
        </row>
      </sheetData>
      <sheetData sheetId="499">
        <row r="2">
          <cell r="A2">
            <v>0</v>
          </cell>
        </row>
      </sheetData>
      <sheetData sheetId="500">
        <row r="2">
          <cell r="A2">
            <v>0</v>
          </cell>
        </row>
      </sheetData>
      <sheetData sheetId="501">
        <row r="2">
          <cell r="A2">
            <v>0</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t="str">
            <v>ТЭС-1</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ow r="2">
          <cell r="A2">
            <v>0</v>
          </cell>
        </row>
      </sheetData>
      <sheetData sheetId="593">
        <row r="2">
          <cell r="A2">
            <v>0</v>
          </cell>
        </row>
      </sheetData>
      <sheetData sheetId="594">
        <row r="2">
          <cell r="A2">
            <v>0</v>
          </cell>
        </row>
      </sheetData>
      <sheetData sheetId="595">
        <row r="2">
          <cell r="A2">
            <v>0</v>
          </cell>
        </row>
      </sheetData>
      <sheetData sheetId="596">
        <row r="2">
          <cell r="A2">
            <v>0</v>
          </cell>
        </row>
      </sheetData>
      <sheetData sheetId="597">
        <row r="2">
          <cell r="A2">
            <v>0</v>
          </cell>
        </row>
      </sheetData>
      <sheetData sheetId="598">
        <row r="2">
          <cell r="A2">
            <v>0</v>
          </cell>
        </row>
      </sheetData>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2">
          <cell r="A2">
            <v>0</v>
          </cell>
        </row>
      </sheetData>
      <sheetData sheetId="667">
        <row r="2">
          <cell r="A2">
            <v>0</v>
          </cell>
        </row>
      </sheetData>
      <sheetData sheetId="668">
        <row r="2">
          <cell r="A2">
            <v>0</v>
          </cell>
        </row>
      </sheetData>
      <sheetData sheetId="669" refreshError="1"/>
      <sheetData sheetId="670" refreshError="1"/>
      <sheetData sheetId="671" refreshError="1"/>
      <sheetData sheetId="672"/>
      <sheetData sheetId="673"/>
      <sheetData sheetId="674" refreshError="1"/>
      <sheetData sheetId="675" refreshError="1"/>
      <sheetData sheetId="676" refreshError="1"/>
      <sheetData sheetId="677" refreshError="1"/>
      <sheetData sheetId="678">
        <row r="2">
          <cell r="A2">
            <v>0</v>
          </cell>
        </row>
      </sheetData>
      <sheetData sheetId="679">
        <row r="2">
          <cell r="A2">
            <v>0</v>
          </cell>
        </row>
      </sheetData>
      <sheetData sheetId="680">
        <row r="2">
          <cell r="A2">
            <v>0</v>
          </cell>
        </row>
      </sheetData>
      <sheetData sheetId="681">
        <row r="2">
          <cell r="A2">
            <v>0</v>
          </cell>
        </row>
      </sheetData>
      <sheetData sheetId="682">
        <row r="2">
          <cell r="A2">
            <v>0</v>
          </cell>
        </row>
      </sheetData>
      <sheetData sheetId="683">
        <row r="2">
          <cell r="A2">
            <v>0</v>
          </cell>
        </row>
      </sheetData>
      <sheetData sheetId="684">
        <row r="2">
          <cell r="A2">
            <v>0</v>
          </cell>
        </row>
      </sheetData>
      <sheetData sheetId="685">
        <row r="2">
          <cell r="A2">
            <v>0</v>
          </cell>
        </row>
      </sheetData>
      <sheetData sheetId="686">
        <row r="2">
          <cell r="A2">
            <v>0</v>
          </cell>
        </row>
      </sheetData>
      <sheetData sheetId="687">
        <row r="2">
          <cell r="A2">
            <v>0</v>
          </cell>
        </row>
      </sheetData>
      <sheetData sheetId="688">
        <row r="2">
          <cell r="A2">
            <v>0</v>
          </cell>
        </row>
      </sheetData>
      <sheetData sheetId="689">
        <row r="2">
          <cell r="A2">
            <v>0</v>
          </cell>
        </row>
      </sheetData>
      <sheetData sheetId="690">
        <row r="2">
          <cell r="A2">
            <v>0</v>
          </cell>
        </row>
      </sheetData>
      <sheetData sheetId="691">
        <row r="2">
          <cell r="A2">
            <v>0</v>
          </cell>
        </row>
      </sheetData>
      <sheetData sheetId="692">
        <row r="2">
          <cell r="A2">
            <v>0</v>
          </cell>
        </row>
      </sheetData>
      <sheetData sheetId="693">
        <row r="2">
          <cell r="A2">
            <v>0</v>
          </cell>
        </row>
      </sheetData>
      <sheetData sheetId="694">
        <row r="2">
          <cell r="A2">
            <v>0</v>
          </cell>
        </row>
      </sheetData>
      <sheetData sheetId="695">
        <row r="2">
          <cell r="A2">
            <v>0</v>
          </cell>
        </row>
      </sheetData>
      <sheetData sheetId="696">
        <row r="2">
          <cell r="A2">
            <v>0</v>
          </cell>
        </row>
      </sheetData>
      <sheetData sheetId="697">
        <row r="2">
          <cell r="A2">
            <v>0</v>
          </cell>
        </row>
      </sheetData>
      <sheetData sheetId="698">
        <row r="2">
          <cell r="A2">
            <v>0</v>
          </cell>
        </row>
      </sheetData>
      <sheetData sheetId="699">
        <row r="2">
          <cell r="A2">
            <v>0</v>
          </cell>
        </row>
      </sheetData>
      <sheetData sheetId="700">
        <row r="2">
          <cell r="A2">
            <v>0</v>
          </cell>
        </row>
      </sheetData>
      <sheetData sheetId="701">
        <row r="2">
          <cell r="A2">
            <v>0</v>
          </cell>
        </row>
      </sheetData>
      <sheetData sheetId="702">
        <row r="2">
          <cell r="A2">
            <v>0</v>
          </cell>
        </row>
      </sheetData>
      <sheetData sheetId="703">
        <row r="2">
          <cell r="A2">
            <v>0</v>
          </cell>
        </row>
      </sheetData>
      <sheetData sheetId="704">
        <row r="2">
          <cell r="A2">
            <v>0</v>
          </cell>
        </row>
      </sheetData>
      <sheetData sheetId="705">
        <row r="2">
          <cell r="A2">
            <v>0</v>
          </cell>
        </row>
      </sheetData>
      <sheetData sheetId="706">
        <row r="2">
          <cell r="A2">
            <v>0</v>
          </cell>
        </row>
      </sheetData>
      <sheetData sheetId="707">
        <row r="2">
          <cell r="A2">
            <v>0</v>
          </cell>
        </row>
      </sheetData>
      <sheetData sheetId="708">
        <row r="2">
          <cell r="A2">
            <v>0</v>
          </cell>
        </row>
      </sheetData>
      <sheetData sheetId="709">
        <row r="2">
          <cell r="A2">
            <v>0</v>
          </cell>
        </row>
      </sheetData>
      <sheetData sheetId="710">
        <row r="2">
          <cell r="A2">
            <v>0</v>
          </cell>
        </row>
      </sheetData>
      <sheetData sheetId="711">
        <row r="2">
          <cell r="A2">
            <v>0</v>
          </cell>
        </row>
      </sheetData>
      <sheetData sheetId="712">
        <row r="2">
          <cell r="A2">
            <v>0</v>
          </cell>
        </row>
      </sheetData>
      <sheetData sheetId="713">
        <row r="2">
          <cell r="A2">
            <v>0</v>
          </cell>
        </row>
      </sheetData>
      <sheetData sheetId="714">
        <row r="2">
          <cell r="A2">
            <v>0</v>
          </cell>
        </row>
      </sheetData>
      <sheetData sheetId="715">
        <row r="2">
          <cell r="A2">
            <v>0</v>
          </cell>
        </row>
      </sheetData>
      <sheetData sheetId="716">
        <row r="2">
          <cell r="A2">
            <v>0</v>
          </cell>
        </row>
      </sheetData>
      <sheetData sheetId="717">
        <row r="2">
          <cell r="A2">
            <v>0</v>
          </cell>
        </row>
      </sheetData>
      <sheetData sheetId="718">
        <row r="2">
          <cell r="A2">
            <v>0</v>
          </cell>
        </row>
      </sheetData>
      <sheetData sheetId="719">
        <row r="2">
          <cell r="A2">
            <v>0</v>
          </cell>
        </row>
      </sheetData>
      <sheetData sheetId="720">
        <row r="2">
          <cell r="A2">
            <v>0</v>
          </cell>
        </row>
      </sheetData>
      <sheetData sheetId="721">
        <row r="2">
          <cell r="A2">
            <v>0</v>
          </cell>
        </row>
      </sheetData>
      <sheetData sheetId="722">
        <row r="2">
          <cell r="A2">
            <v>0</v>
          </cell>
        </row>
      </sheetData>
      <sheetData sheetId="723">
        <row r="2">
          <cell r="A2">
            <v>0</v>
          </cell>
        </row>
      </sheetData>
      <sheetData sheetId="724">
        <row r="2">
          <cell r="A2">
            <v>0</v>
          </cell>
        </row>
      </sheetData>
      <sheetData sheetId="725">
        <row r="2">
          <cell r="A2">
            <v>0</v>
          </cell>
        </row>
      </sheetData>
      <sheetData sheetId="726">
        <row r="2">
          <cell r="A2">
            <v>0</v>
          </cell>
        </row>
      </sheetData>
      <sheetData sheetId="727">
        <row r="2">
          <cell r="A2">
            <v>0</v>
          </cell>
        </row>
      </sheetData>
      <sheetData sheetId="728">
        <row r="2">
          <cell r="A2">
            <v>0</v>
          </cell>
        </row>
      </sheetData>
      <sheetData sheetId="729">
        <row r="2">
          <cell r="A2">
            <v>0</v>
          </cell>
        </row>
      </sheetData>
      <sheetData sheetId="730">
        <row r="2">
          <cell r="A2">
            <v>0</v>
          </cell>
        </row>
      </sheetData>
      <sheetData sheetId="731">
        <row r="2">
          <cell r="A2">
            <v>0</v>
          </cell>
        </row>
      </sheetData>
      <sheetData sheetId="732">
        <row r="2">
          <cell r="A2">
            <v>0</v>
          </cell>
        </row>
      </sheetData>
      <sheetData sheetId="733">
        <row r="2">
          <cell r="A2">
            <v>0</v>
          </cell>
        </row>
      </sheetData>
      <sheetData sheetId="734">
        <row r="2">
          <cell r="A2">
            <v>0</v>
          </cell>
        </row>
      </sheetData>
      <sheetData sheetId="735">
        <row r="2">
          <cell r="A2">
            <v>0</v>
          </cell>
        </row>
      </sheetData>
      <sheetData sheetId="736">
        <row r="2">
          <cell r="A2">
            <v>0</v>
          </cell>
        </row>
      </sheetData>
      <sheetData sheetId="737" refreshError="1"/>
      <sheetData sheetId="738" refreshError="1"/>
      <sheetData sheetId="739" refreshError="1"/>
      <sheetData sheetId="740" refreshError="1"/>
      <sheetData sheetId="741">
        <row r="2">
          <cell r="A2">
            <v>0</v>
          </cell>
        </row>
      </sheetData>
      <sheetData sheetId="742">
        <row r="2">
          <cell r="A2">
            <v>0</v>
          </cell>
        </row>
      </sheetData>
      <sheetData sheetId="743" refreshError="1"/>
      <sheetData sheetId="744" refreshError="1"/>
      <sheetData sheetId="745" refreshError="1"/>
      <sheetData sheetId="746" refreshError="1"/>
      <sheetData sheetId="747" refreshError="1"/>
      <sheetData sheetId="748" refreshError="1"/>
      <sheetData sheetId="749">
        <row r="2">
          <cell r="A2">
            <v>0</v>
          </cell>
        </row>
      </sheetData>
      <sheetData sheetId="750">
        <row r="2">
          <cell r="A2">
            <v>0</v>
          </cell>
        </row>
      </sheetData>
      <sheetData sheetId="751">
        <row r="2">
          <cell r="A2">
            <v>0</v>
          </cell>
        </row>
      </sheetData>
      <sheetData sheetId="752">
        <row r="2">
          <cell r="A2">
            <v>0</v>
          </cell>
        </row>
      </sheetData>
      <sheetData sheetId="753">
        <row r="2">
          <cell r="A2">
            <v>0</v>
          </cell>
        </row>
      </sheetData>
      <sheetData sheetId="754">
        <row r="2">
          <cell r="A2">
            <v>0</v>
          </cell>
        </row>
      </sheetData>
      <sheetData sheetId="755">
        <row r="2">
          <cell r="A2">
            <v>0</v>
          </cell>
        </row>
      </sheetData>
      <sheetData sheetId="756">
        <row r="2">
          <cell r="A2">
            <v>0</v>
          </cell>
        </row>
      </sheetData>
      <sheetData sheetId="757">
        <row r="2">
          <cell r="A2">
            <v>0</v>
          </cell>
        </row>
      </sheetData>
      <sheetData sheetId="758">
        <row r="2">
          <cell r="A2">
            <v>0</v>
          </cell>
        </row>
      </sheetData>
      <sheetData sheetId="759">
        <row r="2">
          <cell r="A2">
            <v>0</v>
          </cell>
        </row>
      </sheetData>
      <sheetData sheetId="760">
        <row r="2">
          <cell r="A2">
            <v>0</v>
          </cell>
        </row>
      </sheetData>
      <sheetData sheetId="761">
        <row r="2">
          <cell r="A2">
            <v>0</v>
          </cell>
        </row>
      </sheetData>
      <sheetData sheetId="762">
        <row r="2">
          <cell r="A2">
            <v>0</v>
          </cell>
        </row>
      </sheetData>
      <sheetData sheetId="763">
        <row r="2">
          <cell r="A2">
            <v>0</v>
          </cell>
        </row>
      </sheetData>
      <sheetData sheetId="764">
        <row r="2">
          <cell r="A2">
            <v>0</v>
          </cell>
        </row>
      </sheetData>
      <sheetData sheetId="765">
        <row r="2">
          <cell r="A2">
            <v>0</v>
          </cell>
        </row>
      </sheetData>
      <sheetData sheetId="766">
        <row r="2">
          <cell r="A2">
            <v>0</v>
          </cell>
        </row>
      </sheetData>
      <sheetData sheetId="767">
        <row r="2">
          <cell r="A2">
            <v>0</v>
          </cell>
        </row>
      </sheetData>
      <sheetData sheetId="768">
        <row r="2">
          <cell r="A2">
            <v>0</v>
          </cell>
        </row>
      </sheetData>
      <sheetData sheetId="769">
        <row r="2">
          <cell r="A2">
            <v>0</v>
          </cell>
        </row>
      </sheetData>
      <sheetData sheetId="770">
        <row r="2">
          <cell r="A2">
            <v>0</v>
          </cell>
        </row>
      </sheetData>
      <sheetData sheetId="771">
        <row r="2">
          <cell r="A2">
            <v>0</v>
          </cell>
        </row>
      </sheetData>
      <sheetData sheetId="772">
        <row r="2">
          <cell r="A2">
            <v>0</v>
          </cell>
        </row>
      </sheetData>
      <sheetData sheetId="773">
        <row r="2">
          <cell r="A2">
            <v>0</v>
          </cell>
        </row>
      </sheetData>
      <sheetData sheetId="774">
        <row r="2">
          <cell r="A2">
            <v>0</v>
          </cell>
        </row>
      </sheetData>
      <sheetData sheetId="775">
        <row r="2">
          <cell r="A2">
            <v>0</v>
          </cell>
        </row>
      </sheetData>
      <sheetData sheetId="776">
        <row r="2">
          <cell r="A2">
            <v>0</v>
          </cell>
        </row>
      </sheetData>
      <sheetData sheetId="777">
        <row r="2">
          <cell r="A2">
            <v>0</v>
          </cell>
        </row>
      </sheetData>
      <sheetData sheetId="778">
        <row r="2">
          <cell r="A2">
            <v>0</v>
          </cell>
        </row>
      </sheetData>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ow r="2">
          <cell r="A2">
            <v>0</v>
          </cell>
        </row>
      </sheetData>
      <sheetData sheetId="790">
        <row r="2">
          <cell r="A2">
            <v>0</v>
          </cell>
        </row>
      </sheetData>
      <sheetData sheetId="791">
        <row r="2">
          <cell r="A2">
            <v>0</v>
          </cell>
        </row>
      </sheetData>
      <sheetData sheetId="792">
        <row r="2">
          <cell r="A2">
            <v>0</v>
          </cell>
        </row>
      </sheetData>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ow r="2">
          <cell r="A2">
            <v>0</v>
          </cell>
        </row>
      </sheetData>
      <sheetData sheetId="809">
        <row r="2">
          <cell r="A2">
            <v>0</v>
          </cell>
        </row>
      </sheetData>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ow r="2">
          <cell r="A2">
            <v>0</v>
          </cell>
        </row>
      </sheetData>
      <sheetData sheetId="895">
        <row r="2">
          <cell r="A2">
            <v>0</v>
          </cell>
        </row>
      </sheetData>
      <sheetData sheetId="896">
        <row r="2">
          <cell r="A2">
            <v>0</v>
          </cell>
        </row>
      </sheetData>
      <sheetData sheetId="897">
        <row r="2">
          <cell r="A2">
            <v>0</v>
          </cell>
        </row>
      </sheetData>
      <sheetData sheetId="898">
        <row r="2">
          <cell r="A2">
            <v>0</v>
          </cell>
        </row>
      </sheetData>
      <sheetData sheetId="899">
        <row r="2">
          <cell r="A2">
            <v>0</v>
          </cell>
        </row>
      </sheetData>
      <sheetData sheetId="900">
        <row r="2">
          <cell r="A2">
            <v>0</v>
          </cell>
        </row>
      </sheetData>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ow r="2">
          <cell r="A2">
            <v>0</v>
          </cell>
        </row>
      </sheetData>
      <sheetData sheetId="911">
        <row r="2">
          <cell r="A2">
            <v>0</v>
          </cell>
        </row>
      </sheetData>
      <sheetData sheetId="912">
        <row r="2">
          <cell r="A2">
            <v>0</v>
          </cell>
        </row>
      </sheetData>
      <sheetData sheetId="913">
        <row r="2">
          <cell r="A2">
            <v>0</v>
          </cell>
        </row>
      </sheetData>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refreshError="1"/>
      <sheetData sheetId="995" refreshError="1"/>
      <sheetData sheetId="996" refreshError="1"/>
      <sheetData sheetId="997" refreshError="1"/>
      <sheetData sheetId="99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Э"/>
      <sheetName val="1.1.3.3.1"/>
      <sheetName val="1.1.3.3.1 (2)"/>
      <sheetName val="1.2.12"/>
      <sheetName val="Смета 2022"/>
      <sheetName val="табл1.3_ЧЭ"/>
      <sheetName val="таб.1.6_ЧЭ"/>
      <sheetName val="Себестоимость_ТБР-Факт"/>
      <sheetName val="ПДиР_ТБР-Факт"/>
    </sheetNames>
    <sheetDataSet>
      <sheetData sheetId="0" refreshError="1"/>
      <sheetData sheetId="1"/>
      <sheetData sheetId="2" refreshError="1"/>
      <sheetData sheetId="3">
        <row r="17">
          <cell r="C17">
            <v>9257.7586499999998</v>
          </cell>
        </row>
      </sheetData>
      <sheetData sheetId="4"/>
      <sheetData sheetId="5"/>
      <sheetData sheetId="6"/>
      <sheetData sheetId="7">
        <row r="33">
          <cell r="H33">
            <v>44901.51654702027</v>
          </cell>
        </row>
      </sheetData>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06"/>
  <sheetViews>
    <sheetView view="pageBreakPreview" topLeftCell="A49" zoomScale="71" zoomScaleNormal="55" zoomScaleSheetLayoutView="71" workbookViewId="0">
      <selection activeCell="F65" sqref="F65"/>
    </sheetView>
  </sheetViews>
  <sheetFormatPr defaultColWidth="9.140625" defaultRowHeight="15" x14ac:dyDescent="0.25"/>
  <cols>
    <col min="1" max="1" width="9.140625" style="1" customWidth="1"/>
    <col min="2" max="2" width="53.28515625" style="1" customWidth="1"/>
    <col min="3" max="3" width="12.5703125" style="1" customWidth="1"/>
    <col min="4" max="5" width="15.140625" style="1" customWidth="1"/>
    <col min="6" max="6" width="16" style="2" bestFit="1" customWidth="1"/>
    <col min="7" max="7" width="74.140625" style="1" customWidth="1"/>
    <col min="8" max="16384" width="9.140625" style="1"/>
  </cols>
  <sheetData>
    <row r="1" spans="1:7" x14ac:dyDescent="0.25">
      <c r="F1" s="238"/>
      <c r="G1" s="1" t="s">
        <v>0</v>
      </c>
    </row>
    <row r="2" spans="1:7" x14ac:dyDescent="0.25">
      <c r="F2" s="238"/>
      <c r="G2" s="1" t="s">
        <v>1</v>
      </c>
    </row>
    <row r="3" spans="1:7" x14ac:dyDescent="0.25">
      <c r="F3" s="238"/>
      <c r="G3" s="1" t="s">
        <v>2</v>
      </c>
    </row>
    <row r="4" spans="1:7" x14ac:dyDescent="0.25">
      <c r="F4" s="238"/>
    </row>
    <row r="5" spans="1:7" hidden="1" x14ac:dyDescent="0.25">
      <c r="F5" s="238"/>
    </row>
    <row r="6" spans="1:7" x14ac:dyDescent="0.25">
      <c r="F6" s="238"/>
    </row>
    <row r="7" spans="1:7" ht="18.75" x14ac:dyDescent="0.3">
      <c r="A7" s="299" t="s">
        <v>3</v>
      </c>
      <c r="B7" s="299"/>
      <c r="C7" s="299"/>
      <c r="D7" s="299"/>
      <c r="E7" s="299"/>
      <c r="F7" s="299"/>
      <c r="G7" s="299"/>
    </row>
    <row r="8" spans="1:7" ht="18.75" x14ac:dyDescent="0.3">
      <c r="A8" s="299" t="s">
        <v>4</v>
      </c>
      <c r="B8" s="299"/>
      <c r="C8" s="299"/>
      <c r="D8" s="299"/>
      <c r="E8" s="299"/>
      <c r="F8" s="299"/>
      <c r="G8" s="299"/>
    </row>
    <row r="9" spans="1:7" ht="18.75" x14ac:dyDescent="0.3">
      <c r="A9" s="299" t="s">
        <v>5</v>
      </c>
      <c r="B9" s="299"/>
      <c r="C9" s="299"/>
      <c r="D9" s="299"/>
      <c r="E9" s="299"/>
      <c r="F9" s="299"/>
      <c r="G9" s="299"/>
    </row>
    <row r="10" spans="1:7" ht="18.75" x14ac:dyDescent="0.3">
      <c r="A10" s="299" t="s">
        <v>6</v>
      </c>
      <c r="B10" s="299"/>
      <c r="C10" s="299"/>
      <c r="D10" s="299"/>
      <c r="E10" s="299"/>
      <c r="F10" s="299"/>
      <c r="G10" s="299"/>
    </row>
    <row r="11" spans="1:7" x14ac:dyDescent="0.25">
      <c r="A11" s="3"/>
      <c r="B11" s="3"/>
      <c r="C11" s="3"/>
      <c r="D11" s="3"/>
      <c r="E11" s="3"/>
      <c r="F11" s="234"/>
      <c r="G11" s="3"/>
    </row>
    <row r="12" spans="1:7" x14ac:dyDescent="0.25">
      <c r="A12" s="3"/>
      <c r="B12" s="3"/>
      <c r="C12" s="3"/>
      <c r="D12" s="3"/>
      <c r="E12" s="3"/>
      <c r="F12" s="234"/>
      <c r="G12" s="3"/>
    </row>
    <row r="13" spans="1:7" ht="15.75" x14ac:dyDescent="0.25">
      <c r="A13" s="4" t="s">
        <v>7</v>
      </c>
      <c r="B13" s="5"/>
      <c r="C13" s="3"/>
      <c r="D13" s="3"/>
      <c r="E13" s="3"/>
      <c r="F13" s="234"/>
      <c r="G13" s="3"/>
    </row>
    <row r="14" spans="1:7" ht="15.75" x14ac:dyDescent="0.25">
      <c r="A14" s="4" t="s">
        <v>8</v>
      </c>
      <c r="B14" s="3"/>
      <c r="C14" s="3"/>
      <c r="D14" s="6"/>
      <c r="E14" s="6"/>
      <c r="F14" s="234"/>
      <c r="G14" s="3"/>
    </row>
    <row r="15" spans="1:7" ht="15.75" x14ac:dyDescent="0.25">
      <c r="A15" s="4" t="s">
        <v>9</v>
      </c>
      <c r="B15" s="3"/>
      <c r="C15" s="3"/>
      <c r="D15" s="7"/>
      <c r="E15" s="7"/>
      <c r="F15" s="235"/>
      <c r="G15" s="3"/>
    </row>
    <row r="16" spans="1:7" ht="15.75" x14ac:dyDescent="0.25">
      <c r="A16" s="4" t="s">
        <v>10</v>
      </c>
      <c r="B16" s="3"/>
      <c r="C16" s="3"/>
      <c r="D16" s="8"/>
      <c r="E16" s="8"/>
      <c r="F16" s="236"/>
      <c r="G16" s="9"/>
    </row>
    <row r="17" spans="1:9" x14ac:dyDescent="0.25">
      <c r="D17" s="10"/>
      <c r="E17" s="10"/>
      <c r="F17" s="237"/>
      <c r="G17" s="11"/>
    </row>
    <row r="18" spans="1:9" ht="15.75" x14ac:dyDescent="0.25">
      <c r="A18" s="302" t="s">
        <v>11</v>
      </c>
      <c r="B18" s="302" t="s">
        <v>12</v>
      </c>
      <c r="C18" s="300" t="s">
        <v>13</v>
      </c>
      <c r="D18" s="303">
        <v>2022</v>
      </c>
      <c r="E18" s="304"/>
      <c r="F18" s="305"/>
      <c r="G18" s="300" t="s">
        <v>14</v>
      </c>
    </row>
    <row r="19" spans="1:9" ht="78.75" x14ac:dyDescent="0.25">
      <c r="A19" s="302"/>
      <c r="B19" s="302"/>
      <c r="C19" s="301"/>
      <c r="D19" s="12" t="s">
        <v>394</v>
      </c>
      <c r="E19" s="12" t="s">
        <v>395</v>
      </c>
      <c r="F19" s="13" t="s">
        <v>15</v>
      </c>
      <c r="G19" s="301"/>
    </row>
    <row r="20" spans="1:9" ht="15.75" x14ac:dyDescent="0.25">
      <c r="A20" s="14" t="s">
        <v>16</v>
      </c>
      <c r="B20" s="15" t="s">
        <v>17</v>
      </c>
      <c r="C20" s="14" t="s">
        <v>18</v>
      </c>
      <c r="D20" s="14" t="s">
        <v>18</v>
      </c>
      <c r="E20" s="14" t="s">
        <v>18</v>
      </c>
      <c r="F20" s="16" t="s">
        <v>18</v>
      </c>
      <c r="G20" s="14" t="s">
        <v>18</v>
      </c>
    </row>
    <row r="21" spans="1:9" ht="15.75" x14ac:dyDescent="0.25">
      <c r="A21" s="14" t="s">
        <v>19</v>
      </c>
      <c r="B21" s="15" t="s">
        <v>20</v>
      </c>
      <c r="C21" s="14" t="s">
        <v>21</v>
      </c>
      <c r="D21" s="17">
        <f>D22+D43+D65</f>
        <v>6257073</v>
      </c>
      <c r="E21" s="17">
        <f>E22+E43+E65</f>
        <v>6257076.3085063202</v>
      </c>
      <c r="F21" s="17">
        <f>F22+F43+F65</f>
        <v>6290356.2003800012</v>
      </c>
      <c r="G21" s="18"/>
      <c r="H21" s="24"/>
      <c r="I21" s="24"/>
    </row>
    <row r="22" spans="1:9" ht="15.75" x14ac:dyDescent="0.25">
      <c r="A22" s="14" t="s">
        <v>22</v>
      </c>
      <c r="B22" s="15" t="s">
        <v>23</v>
      </c>
      <c r="C22" s="14" t="s">
        <v>21</v>
      </c>
      <c r="D22" s="17">
        <f>D23+D28+D30+D41</f>
        <v>2377576</v>
      </c>
      <c r="E22" s="17">
        <f>E23+E28+E30+E41</f>
        <v>2377575.5468909708</v>
      </c>
      <c r="F22" s="17">
        <f>F23+F28+F30+F41+F42</f>
        <v>3208315.8704846776</v>
      </c>
      <c r="G22" s="14"/>
      <c r="H22" s="24"/>
      <c r="I22" s="24"/>
    </row>
    <row r="23" spans="1:9" ht="15.75" x14ac:dyDescent="0.25">
      <c r="A23" s="14" t="s">
        <v>24</v>
      </c>
      <c r="B23" s="15" t="s">
        <v>25</v>
      </c>
      <c r="C23" s="14" t="s">
        <v>21</v>
      </c>
      <c r="D23" s="17">
        <v>208167</v>
      </c>
      <c r="E23" s="17">
        <f>E24++E26</f>
        <v>208166.87542629824</v>
      </c>
      <c r="F23" s="17">
        <f>F24+F25+F26</f>
        <v>530563.58420114906</v>
      </c>
      <c r="G23" s="14"/>
      <c r="H23" s="24"/>
      <c r="I23" s="24"/>
    </row>
    <row r="24" spans="1:9" ht="31.5" x14ac:dyDescent="0.25">
      <c r="A24" s="14" t="s">
        <v>26</v>
      </c>
      <c r="B24" s="15" t="s">
        <v>27</v>
      </c>
      <c r="C24" s="14" t="s">
        <v>21</v>
      </c>
      <c r="D24" s="20">
        <v>197462</v>
      </c>
      <c r="E24" s="20">
        <v>197462.45785495781</v>
      </c>
      <c r="F24" s="17">
        <f>233375.618198867-529.402230000007</f>
        <v>232846.21596886701</v>
      </c>
      <c r="G24" s="21"/>
      <c r="H24" s="24"/>
      <c r="I24" s="24"/>
    </row>
    <row r="25" spans="1:9" ht="31.5" x14ac:dyDescent="0.25">
      <c r="A25" s="14" t="s">
        <v>28</v>
      </c>
      <c r="B25" s="15" t="s">
        <v>29</v>
      </c>
      <c r="C25" s="14" t="s">
        <v>21</v>
      </c>
      <c r="D25" s="18" t="s">
        <v>30</v>
      </c>
      <c r="E25" s="18" t="s">
        <v>30</v>
      </c>
      <c r="F25" s="17">
        <v>228195.28177999996</v>
      </c>
      <c r="G25" s="21" t="s">
        <v>31</v>
      </c>
      <c r="H25" s="24"/>
      <c r="I25" s="24"/>
    </row>
    <row r="26" spans="1:9" ht="157.5" x14ac:dyDescent="0.25">
      <c r="A26" s="14" t="s">
        <v>32</v>
      </c>
      <c r="B26" s="15" t="s">
        <v>33</v>
      </c>
      <c r="C26" s="14" t="s">
        <v>21</v>
      </c>
      <c r="D26" s="20">
        <v>10704</v>
      </c>
      <c r="E26" s="20">
        <v>10704.417571340424</v>
      </c>
      <c r="F26" s="17">
        <f>38519.7779502642+F27-F62</f>
        <v>69522.086452282063</v>
      </c>
      <c r="G26" s="23" t="s">
        <v>34</v>
      </c>
      <c r="H26" s="24"/>
      <c r="I26" s="24"/>
    </row>
    <row r="27" spans="1:9" ht="31.5" x14ac:dyDescent="0.25">
      <c r="A27" s="14" t="s">
        <v>35</v>
      </c>
      <c r="B27" s="15" t="s">
        <v>36</v>
      </c>
      <c r="C27" s="14" t="s">
        <v>21</v>
      </c>
      <c r="D27" s="18" t="s">
        <v>30</v>
      </c>
      <c r="E27" s="18" t="s">
        <v>30</v>
      </c>
      <c r="F27" s="17">
        <v>33811.846892017857</v>
      </c>
      <c r="G27" s="21" t="s">
        <v>31</v>
      </c>
      <c r="H27" s="24"/>
      <c r="I27" s="24"/>
    </row>
    <row r="28" spans="1:9" ht="47.25" x14ac:dyDescent="0.25">
      <c r="A28" s="14" t="s">
        <v>37</v>
      </c>
      <c r="B28" s="15" t="s">
        <v>38</v>
      </c>
      <c r="C28" s="14" t="s">
        <v>21</v>
      </c>
      <c r="D28" s="25">
        <v>1539517</v>
      </c>
      <c r="E28" s="25">
        <v>1539516.9671631218</v>
      </c>
      <c r="F28" s="17">
        <v>2000618.4674900002</v>
      </c>
      <c r="G28" s="21" t="s">
        <v>39</v>
      </c>
      <c r="H28" s="24"/>
      <c r="I28" s="24"/>
    </row>
    <row r="29" spans="1:9" ht="31.5" x14ac:dyDescent="0.25">
      <c r="A29" s="14" t="s">
        <v>40</v>
      </c>
      <c r="B29" s="15" t="s">
        <v>36</v>
      </c>
      <c r="C29" s="14" t="s">
        <v>21</v>
      </c>
      <c r="D29" s="26" t="s">
        <v>30</v>
      </c>
      <c r="E29" s="26" t="s">
        <v>30</v>
      </c>
      <c r="F29" s="17">
        <v>193216.07013999973</v>
      </c>
      <c r="G29" s="21" t="s">
        <v>31</v>
      </c>
      <c r="H29" s="24"/>
      <c r="I29" s="24"/>
    </row>
    <row r="30" spans="1:9" ht="31.5" x14ac:dyDescent="0.25">
      <c r="A30" s="14" t="s">
        <v>41</v>
      </c>
      <c r="B30" s="15" t="s">
        <v>42</v>
      </c>
      <c r="C30" s="14" t="s">
        <v>21</v>
      </c>
      <c r="D30" s="17">
        <f>D31+D33</f>
        <v>424578</v>
      </c>
      <c r="E30" s="17">
        <f>E31+E33</f>
        <v>424577.87172780733</v>
      </c>
      <c r="F30" s="17">
        <f>F31+F32+F33</f>
        <v>385792.81879352813</v>
      </c>
      <c r="G30" s="21"/>
      <c r="H30" s="24"/>
      <c r="I30" s="24"/>
    </row>
    <row r="31" spans="1:9" ht="47.25" x14ac:dyDescent="0.25">
      <c r="A31" s="14" t="s">
        <v>43</v>
      </c>
      <c r="B31" s="15" t="s">
        <v>44</v>
      </c>
      <c r="C31" s="14" t="s">
        <v>21</v>
      </c>
      <c r="D31" s="25">
        <v>1835</v>
      </c>
      <c r="E31" s="25">
        <v>1835.1747367318137</v>
      </c>
      <c r="F31" s="17">
        <v>14244</v>
      </c>
      <c r="G31" s="21" t="s">
        <v>45</v>
      </c>
      <c r="H31" s="24"/>
      <c r="I31" s="24"/>
    </row>
    <row r="32" spans="1:9" ht="15.75" x14ac:dyDescent="0.25">
      <c r="A32" s="14" t="s">
        <v>46</v>
      </c>
      <c r="B32" s="15" t="s">
        <v>47</v>
      </c>
      <c r="C32" s="14" t="s">
        <v>21</v>
      </c>
      <c r="D32" s="26" t="s">
        <v>30</v>
      </c>
      <c r="E32" s="26" t="s">
        <v>30</v>
      </c>
      <c r="F32" s="17">
        <v>0</v>
      </c>
      <c r="G32" s="21"/>
      <c r="H32" s="24"/>
      <c r="I32" s="24"/>
    </row>
    <row r="33" spans="1:9" ht="15.75" x14ac:dyDescent="0.25">
      <c r="A33" s="14" t="s">
        <v>48</v>
      </c>
      <c r="B33" s="15" t="s">
        <v>49</v>
      </c>
      <c r="C33" s="14" t="s">
        <v>21</v>
      </c>
      <c r="D33" s="17">
        <f>SUM(D34:D40)</f>
        <v>422743</v>
      </c>
      <c r="E33" s="17">
        <f>SUM(E34:E40)</f>
        <v>422742.69699107553</v>
      </c>
      <c r="F33" s="17">
        <f>SUM(F34:F40)</f>
        <v>371548.81879352813</v>
      </c>
      <c r="G33" s="21"/>
      <c r="H33" s="24"/>
      <c r="I33" s="24"/>
    </row>
    <row r="34" spans="1:9" ht="94.5" x14ac:dyDescent="0.25">
      <c r="A34" s="14" t="s">
        <v>50</v>
      </c>
      <c r="B34" s="15" t="s">
        <v>51</v>
      </c>
      <c r="C34" s="14" t="s">
        <v>21</v>
      </c>
      <c r="D34" s="25">
        <v>225425</v>
      </c>
      <c r="E34" s="25">
        <v>225424.86862384461</v>
      </c>
      <c r="F34" s="17">
        <v>0</v>
      </c>
      <c r="G34" s="27" t="s">
        <v>52</v>
      </c>
      <c r="H34" s="24"/>
      <c r="I34" s="24"/>
    </row>
    <row r="35" spans="1:9" ht="78.75" x14ac:dyDescent="0.25">
      <c r="A35" s="14" t="s">
        <v>53</v>
      </c>
      <c r="B35" s="15" t="s">
        <v>54</v>
      </c>
      <c r="C35" s="14" t="s">
        <v>21</v>
      </c>
      <c r="D35" s="25">
        <v>135310</v>
      </c>
      <c r="E35" s="25">
        <v>135310.46746996889</v>
      </c>
      <c r="F35" s="17">
        <v>222932.90242500842</v>
      </c>
      <c r="G35" s="28" t="s">
        <v>55</v>
      </c>
      <c r="H35" s="24"/>
      <c r="I35" s="24"/>
    </row>
    <row r="36" spans="1:9" ht="63" x14ac:dyDescent="0.25">
      <c r="A36" s="14" t="s">
        <v>56</v>
      </c>
      <c r="B36" s="15" t="s">
        <v>57</v>
      </c>
      <c r="C36" s="14" t="s">
        <v>21</v>
      </c>
      <c r="D36" s="25">
        <v>18309</v>
      </c>
      <c r="E36" s="25">
        <v>18308.661478055801</v>
      </c>
      <c r="F36" s="17">
        <v>26996.889433344779</v>
      </c>
      <c r="G36" s="29" t="s">
        <v>58</v>
      </c>
      <c r="H36" s="24"/>
      <c r="I36" s="24"/>
    </row>
    <row r="37" spans="1:9" ht="31.5" x14ac:dyDescent="0.25">
      <c r="A37" s="14" t="s">
        <v>59</v>
      </c>
      <c r="B37" s="15" t="s">
        <v>60</v>
      </c>
      <c r="C37" s="14" t="s">
        <v>21</v>
      </c>
      <c r="D37" s="25">
        <v>8113</v>
      </c>
      <c r="E37" s="25">
        <v>8112.5094021400482</v>
      </c>
      <c r="F37" s="17">
        <v>15828.085184370786</v>
      </c>
      <c r="G37" s="29" t="s">
        <v>61</v>
      </c>
      <c r="H37" s="24"/>
      <c r="I37" s="24"/>
    </row>
    <row r="38" spans="1:9" ht="94.5" x14ac:dyDescent="0.25">
      <c r="A38" s="14" t="s">
        <v>62</v>
      </c>
      <c r="B38" s="15" t="s">
        <v>63</v>
      </c>
      <c r="C38" s="14" t="s">
        <v>21</v>
      </c>
      <c r="D38" s="25">
        <v>7463</v>
      </c>
      <c r="E38" s="25">
        <v>7463.0327970623948</v>
      </c>
      <c r="F38" s="17">
        <v>12643.655667868636</v>
      </c>
      <c r="G38" s="29" t="s">
        <v>64</v>
      </c>
      <c r="H38" s="24"/>
      <c r="I38" s="24"/>
    </row>
    <row r="39" spans="1:9" ht="30" x14ac:dyDescent="0.25">
      <c r="A39" s="14" t="s">
        <v>65</v>
      </c>
      <c r="B39" s="15" t="s">
        <v>66</v>
      </c>
      <c r="C39" s="14" t="s">
        <v>21</v>
      </c>
      <c r="D39" s="25">
        <v>3616</v>
      </c>
      <c r="E39" s="25">
        <v>3615.9498850999757</v>
      </c>
      <c r="F39" s="17">
        <v>32196.715524390969</v>
      </c>
      <c r="G39" s="30" t="s">
        <v>67</v>
      </c>
      <c r="H39" s="24"/>
      <c r="I39" s="24"/>
    </row>
    <row r="40" spans="1:9" ht="60" x14ac:dyDescent="0.25">
      <c r="A40" s="14" t="s">
        <v>68</v>
      </c>
      <c r="B40" s="15" t="s">
        <v>69</v>
      </c>
      <c r="C40" s="14" t="s">
        <v>21</v>
      </c>
      <c r="D40" s="25">
        <v>24507</v>
      </c>
      <c r="E40" s="25">
        <v>24507.207334903756</v>
      </c>
      <c r="F40" s="17">
        <v>60950.57055854451</v>
      </c>
      <c r="G40" s="31" t="s">
        <v>70</v>
      </c>
      <c r="H40" s="24"/>
      <c r="I40" s="24"/>
    </row>
    <row r="41" spans="1:9" ht="47.25" x14ac:dyDescent="0.25">
      <c r="A41" s="14" t="s">
        <v>71</v>
      </c>
      <c r="B41" s="15" t="s">
        <v>72</v>
      </c>
      <c r="C41" s="14" t="s">
        <v>21</v>
      </c>
      <c r="D41" s="25">
        <v>205314</v>
      </c>
      <c r="E41" s="25">
        <v>205313.83257374348</v>
      </c>
      <c r="F41" s="17">
        <v>291341</v>
      </c>
      <c r="G41" s="28" t="s">
        <v>73</v>
      </c>
      <c r="H41" s="24"/>
      <c r="I41" s="24"/>
    </row>
    <row r="42" spans="1:9" ht="31.5" x14ac:dyDescent="0.25">
      <c r="A42" s="14" t="s">
        <v>74</v>
      </c>
      <c r="B42" s="15" t="s">
        <v>75</v>
      </c>
      <c r="C42" s="14" t="s">
        <v>21</v>
      </c>
      <c r="D42" s="26" t="s">
        <v>30</v>
      </c>
      <c r="E42" s="26" t="s">
        <v>30</v>
      </c>
      <c r="F42" s="17">
        <v>0</v>
      </c>
      <c r="H42" s="24"/>
      <c r="I42" s="24"/>
    </row>
    <row r="43" spans="1:9" ht="31.5" x14ac:dyDescent="0.25">
      <c r="A43" s="14" t="s">
        <v>76</v>
      </c>
      <c r="B43" s="15" t="s">
        <v>77</v>
      </c>
      <c r="C43" s="14" t="s">
        <v>21</v>
      </c>
      <c r="D43" s="25">
        <v>3642677</v>
      </c>
      <c r="E43" s="25">
        <f>E44+E46+E47+E49+E50+E51+E52+E53+E56</f>
        <v>3642677.1049058866</v>
      </c>
      <c r="F43" s="17">
        <f>F44+F46+F47+F49+F50+F51+F52+F53+F56</f>
        <v>2923277.9615453235</v>
      </c>
      <c r="G43" s="21"/>
      <c r="H43" s="24"/>
      <c r="I43" s="24"/>
    </row>
    <row r="44" spans="1:9" ht="47.25" x14ac:dyDescent="0.25">
      <c r="A44" s="14" t="s">
        <v>78</v>
      </c>
      <c r="B44" s="32" t="s">
        <v>79</v>
      </c>
      <c r="C44" s="14" t="s">
        <v>21</v>
      </c>
      <c r="D44" s="25">
        <v>1524775</v>
      </c>
      <c r="E44" s="25">
        <v>1524775.129743435</v>
      </c>
      <c r="F44" s="17">
        <v>1566435.6731799999</v>
      </c>
      <c r="G44" s="28" t="s">
        <v>80</v>
      </c>
      <c r="H44" s="24"/>
      <c r="I44" s="24"/>
    </row>
    <row r="45" spans="1:9" ht="47.25" x14ac:dyDescent="0.25">
      <c r="A45" s="14" t="s">
        <v>81</v>
      </c>
      <c r="B45" s="15" t="s">
        <v>82</v>
      </c>
      <c r="C45" s="14" t="s">
        <v>21</v>
      </c>
      <c r="D45" s="26" t="s">
        <v>30</v>
      </c>
      <c r="E45" s="26" t="s">
        <v>30</v>
      </c>
      <c r="F45" s="17">
        <v>0</v>
      </c>
      <c r="G45" s="33"/>
      <c r="H45" s="24"/>
      <c r="I45" s="24"/>
    </row>
    <row r="46" spans="1:9" ht="110.25" x14ac:dyDescent="0.25">
      <c r="A46" s="14" t="s">
        <v>83</v>
      </c>
      <c r="B46" s="15" t="s">
        <v>84</v>
      </c>
      <c r="C46" s="14" t="s">
        <v>21</v>
      </c>
      <c r="D46" s="20">
        <v>13786</v>
      </c>
      <c r="E46" s="20">
        <v>13785.817662224234</v>
      </c>
      <c r="F46" s="17">
        <v>650.32338589093126</v>
      </c>
      <c r="G46" s="34" t="s">
        <v>503</v>
      </c>
      <c r="H46" s="24"/>
      <c r="I46" s="24"/>
    </row>
    <row r="47" spans="1:9" ht="47.25" x14ac:dyDescent="0.25">
      <c r="A47" s="14" t="s">
        <v>85</v>
      </c>
      <c r="B47" s="15" t="s">
        <v>86</v>
      </c>
      <c r="C47" s="14" t="s">
        <v>21</v>
      </c>
      <c r="D47" s="20">
        <v>464635</v>
      </c>
      <c r="E47" s="20">
        <v>464634.75878276082</v>
      </c>
      <c r="F47" s="17">
        <v>593929.74081243214</v>
      </c>
      <c r="G47" s="35" t="s">
        <v>87</v>
      </c>
      <c r="H47" s="24"/>
      <c r="I47" s="24"/>
    </row>
    <row r="48" spans="1:9" ht="47.25" x14ac:dyDescent="0.25">
      <c r="A48" s="14" t="s">
        <v>88</v>
      </c>
      <c r="B48" s="15" t="s">
        <v>89</v>
      </c>
      <c r="C48" s="14" t="s">
        <v>21</v>
      </c>
      <c r="D48" s="36" t="s">
        <v>30</v>
      </c>
      <c r="E48" s="36" t="s">
        <v>30</v>
      </c>
      <c r="F48" s="17">
        <v>0</v>
      </c>
      <c r="G48" s="37"/>
      <c r="H48" s="24"/>
      <c r="I48" s="24"/>
    </row>
    <row r="49" spans="1:9" ht="49.5" customHeight="1" x14ac:dyDescent="0.25">
      <c r="A49" s="14" t="s">
        <v>90</v>
      </c>
      <c r="B49" s="15" t="s">
        <v>91</v>
      </c>
      <c r="C49" s="14" t="s">
        <v>21</v>
      </c>
      <c r="D49" s="20">
        <v>867375</v>
      </c>
      <c r="E49" s="20">
        <v>867375.43108999997</v>
      </c>
      <c r="F49" s="17">
        <v>597391.55845922511</v>
      </c>
      <c r="G49" s="38" t="s">
        <v>504</v>
      </c>
      <c r="H49" s="24"/>
      <c r="I49" s="24"/>
    </row>
    <row r="50" spans="1:9" ht="15" customHeight="1" x14ac:dyDescent="0.25">
      <c r="A50" s="14" t="s">
        <v>92</v>
      </c>
      <c r="B50" s="15" t="s">
        <v>93</v>
      </c>
      <c r="C50" s="14" t="s">
        <v>21</v>
      </c>
      <c r="D50" s="20">
        <v>345387</v>
      </c>
      <c r="E50" s="20">
        <v>345387</v>
      </c>
      <c r="F50" s="17">
        <v>0</v>
      </c>
      <c r="G50" s="33"/>
      <c r="H50" s="24"/>
      <c r="I50" s="24"/>
    </row>
    <row r="51" spans="1:9" ht="63" x14ac:dyDescent="0.25">
      <c r="A51" s="14" t="s">
        <v>94</v>
      </c>
      <c r="B51" s="15" t="s">
        <v>95</v>
      </c>
      <c r="C51" s="14" t="s">
        <v>21</v>
      </c>
      <c r="D51" s="20">
        <v>37747</v>
      </c>
      <c r="E51" s="20">
        <v>37747.184722515696</v>
      </c>
      <c r="F51" s="17">
        <v>-68159</v>
      </c>
      <c r="G51" s="39" t="s">
        <v>96</v>
      </c>
      <c r="H51" s="24"/>
      <c r="I51" s="24"/>
    </row>
    <row r="52" spans="1:9" ht="47.25" x14ac:dyDescent="0.25">
      <c r="A52" s="14" t="s">
        <v>97</v>
      </c>
      <c r="B52" s="15" t="s">
        <v>98</v>
      </c>
      <c r="C52" s="14" t="s">
        <v>21</v>
      </c>
      <c r="D52" s="20">
        <v>139418</v>
      </c>
      <c r="E52" s="20">
        <v>139418.44163849831</v>
      </c>
      <c r="F52" s="17">
        <v>100400.71100450509</v>
      </c>
      <c r="G52" s="38" t="s">
        <v>511</v>
      </c>
      <c r="H52" s="24"/>
      <c r="I52" s="24"/>
    </row>
    <row r="53" spans="1:9" ht="63" x14ac:dyDescent="0.25">
      <c r="A53" s="14" t="s">
        <v>99</v>
      </c>
      <c r="B53" s="15" t="s">
        <v>100</v>
      </c>
      <c r="C53" s="14" t="s">
        <v>21</v>
      </c>
      <c r="D53" s="20">
        <v>88321</v>
      </c>
      <c r="E53" s="20">
        <v>88321.18</v>
      </c>
      <c r="F53" s="17">
        <v>10690.831650000011</v>
      </c>
      <c r="G53" s="21"/>
      <c r="H53" s="24"/>
      <c r="I53" s="24"/>
    </row>
    <row r="54" spans="1:9" ht="31.5" x14ac:dyDescent="0.25">
      <c r="A54" s="14" t="s">
        <v>101</v>
      </c>
      <c r="B54" s="15" t="s">
        <v>102</v>
      </c>
      <c r="C54" s="14" t="s">
        <v>103</v>
      </c>
      <c r="D54" s="17">
        <v>2428</v>
      </c>
      <c r="E54" s="17">
        <v>2428</v>
      </c>
      <c r="F54" s="17">
        <v>1932</v>
      </c>
      <c r="G54" s="33"/>
      <c r="H54" s="24"/>
      <c r="I54" s="24"/>
    </row>
    <row r="55" spans="1:9" ht="110.25" x14ac:dyDescent="0.25">
      <c r="A55" s="14" t="s">
        <v>104</v>
      </c>
      <c r="B55" s="15" t="s">
        <v>105</v>
      </c>
      <c r="C55" s="14" t="s">
        <v>21</v>
      </c>
      <c r="D55" s="36" t="s">
        <v>30</v>
      </c>
      <c r="E55" s="36" t="s">
        <v>30</v>
      </c>
      <c r="F55" s="17">
        <v>0</v>
      </c>
      <c r="G55" s="33"/>
      <c r="H55" s="24"/>
      <c r="I55" s="24"/>
    </row>
    <row r="56" spans="1:9" ht="15.75" x14ac:dyDescent="0.25">
      <c r="A56" s="14" t="s">
        <v>106</v>
      </c>
      <c r="B56" s="15" t="s">
        <v>107</v>
      </c>
      <c r="C56" s="14" t="s">
        <v>21</v>
      </c>
      <c r="D56" s="17">
        <f>SUM(D57:D62)</f>
        <v>161232</v>
      </c>
      <c r="E56" s="17">
        <f>SUM(E57:E62)</f>
        <v>161232.1612664526</v>
      </c>
      <c r="F56" s="17">
        <f>SUM(F57:F64)</f>
        <v>121938.12305327039</v>
      </c>
      <c r="G56" s="33"/>
      <c r="H56" s="24"/>
      <c r="I56" s="24"/>
    </row>
    <row r="57" spans="1:9" ht="15" customHeight="1" x14ac:dyDescent="0.25">
      <c r="A57" s="14" t="s">
        <v>108</v>
      </c>
      <c r="B57" s="40" t="s">
        <v>109</v>
      </c>
      <c r="C57" s="14" t="s">
        <v>21</v>
      </c>
      <c r="D57" s="17">
        <v>152022</v>
      </c>
      <c r="E57" s="17">
        <v>152022.34</v>
      </c>
      <c r="F57" s="17">
        <v>168041.23647417501</v>
      </c>
      <c r="G57" s="33"/>
      <c r="H57" s="24"/>
      <c r="I57" s="24"/>
    </row>
    <row r="58" spans="1:9" ht="15" customHeight="1" x14ac:dyDescent="0.25">
      <c r="A58" s="14" t="s">
        <v>110</v>
      </c>
      <c r="B58" s="40" t="s">
        <v>111</v>
      </c>
      <c r="C58" s="14" t="s">
        <v>21</v>
      </c>
      <c r="D58" s="17">
        <v>509</v>
      </c>
      <c r="E58" s="17">
        <v>509.14249928194022</v>
      </c>
      <c r="F58" s="17">
        <v>510.43200953830501</v>
      </c>
      <c r="G58" s="33"/>
      <c r="H58" s="24"/>
      <c r="I58" s="24"/>
    </row>
    <row r="59" spans="1:9" ht="15" customHeight="1" x14ac:dyDescent="0.25">
      <c r="A59" s="14" t="s">
        <v>112</v>
      </c>
      <c r="B59" s="40" t="s">
        <v>113</v>
      </c>
      <c r="C59" s="14" t="s">
        <v>21</v>
      </c>
      <c r="D59" s="17">
        <v>516</v>
      </c>
      <c r="E59" s="17">
        <v>515.9449664935994</v>
      </c>
      <c r="F59" s="17">
        <v>461.16955275545342</v>
      </c>
      <c r="G59" s="33"/>
      <c r="H59" s="24"/>
      <c r="I59" s="24"/>
    </row>
    <row r="60" spans="1:9" ht="15" customHeight="1" x14ac:dyDescent="0.25">
      <c r="A60" s="14" t="s">
        <v>114</v>
      </c>
      <c r="B60" s="40" t="s">
        <v>115</v>
      </c>
      <c r="C60" s="14" t="s">
        <v>21</v>
      </c>
      <c r="D60" s="17">
        <v>978</v>
      </c>
      <c r="E60" s="17">
        <v>978</v>
      </c>
      <c r="F60" s="17">
        <v>1313.8920600000001</v>
      </c>
      <c r="G60" s="33"/>
      <c r="H60" s="24"/>
      <c r="I60" s="24"/>
    </row>
    <row r="61" spans="1:9" ht="15" customHeight="1" x14ac:dyDescent="0.25">
      <c r="A61" s="14" t="s">
        <v>116</v>
      </c>
      <c r="B61" s="40" t="s">
        <v>117</v>
      </c>
      <c r="C61" s="14" t="s">
        <v>21</v>
      </c>
      <c r="D61" s="17">
        <v>7207</v>
      </c>
      <c r="E61" s="17">
        <v>7206.7338006770706</v>
      </c>
      <c r="F61" s="17">
        <f>9273.51341+151.755156801612</f>
        <v>9425.2685668016111</v>
      </c>
      <c r="G61" s="33"/>
      <c r="H61" s="24"/>
      <c r="I61" s="24"/>
    </row>
    <row r="62" spans="1:9" ht="15" customHeight="1" x14ac:dyDescent="0.25">
      <c r="A62" s="14" t="s">
        <v>118</v>
      </c>
      <c r="B62" s="40" t="s">
        <v>119</v>
      </c>
      <c r="C62" s="14" t="s">
        <v>21</v>
      </c>
      <c r="D62" s="17">
        <v>0</v>
      </c>
      <c r="E62" s="17">
        <v>0</v>
      </c>
      <c r="F62" s="17">
        <v>2809.5383900000002</v>
      </c>
      <c r="G62" s="33"/>
      <c r="H62" s="24"/>
      <c r="I62" s="24"/>
    </row>
    <row r="63" spans="1:9" ht="33" customHeight="1" x14ac:dyDescent="0.25">
      <c r="A63" s="14" t="s">
        <v>120</v>
      </c>
      <c r="B63" s="40" t="s">
        <v>121</v>
      </c>
      <c r="C63" s="14" t="s">
        <v>21</v>
      </c>
      <c r="D63" s="17"/>
      <c r="E63" s="17"/>
      <c r="F63" s="17">
        <v>6512.5731299999998</v>
      </c>
      <c r="G63" s="33"/>
      <c r="H63" s="24"/>
      <c r="I63" s="24"/>
    </row>
    <row r="64" spans="1:9" ht="48" customHeight="1" x14ac:dyDescent="0.25">
      <c r="A64" s="14" t="s">
        <v>120</v>
      </c>
      <c r="B64" s="40" t="s">
        <v>122</v>
      </c>
      <c r="C64" s="14" t="s">
        <v>21</v>
      </c>
      <c r="D64" s="17"/>
      <c r="E64" s="17"/>
      <c r="F64" s="17">
        <f>245446.73-F31-592213.93-F63-0.214+300388</f>
        <v>-67135.987130000023</v>
      </c>
      <c r="G64" s="39" t="s">
        <v>123</v>
      </c>
      <c r="H64" s="24"/>
      <c r="I64" s="24"/>
    </row>
    <row r="65" spans="1:9" s="2" customFormat="1" ht="47.25" x14ac:dyDescent="0.25">
      <c r="A65" s="16" t="s">
        <v>124</v>
      </c>
      <c r="B65" s="32" t="s">
        <v>125</v>
      </c>
      <c r="C65" s="16" t="s">
        <v>21</v>
      </c>
      <c r="D65" s="25">
        <v>236820</v>
      </c>
      <c r="E65" s="17">
        <f>236820.156709463+3.5</f>
        <v>236823.65670946299</v>
      </c>
      <c r="F65" s="17">
        <f>169453.2-F53</f>
        <v>158762.36835</v>
      </c>
      <c r="G65" s="41"/>
      <c r="H65" s="24"/>
      <c r="I65" s="24"/>
    </row>
    <row r="66" spans="1:9" ht="63" x14ac:dyDescent="0.25">
      <c r="A66" s="14" t="s">
        <v>126</v>
      </c>
      <c r="B66" s="15" t="s">
        <v>127</v>
      </c>
      <c r="C66" s="36" t="s">
        <v>21</v>
      </c>
      <c r="D66" s="17">
        <f>D34</f>
        <v>225425</v>
      </c>
      <c r="E66" s="17">
        <f>E34</f>
        <v>225424.86862384461</v>
      </c>
      <c r="F66" s="17">
        <v>550238.09746999957</v>
      </c>
      <c r="G66" s="21" t="s">
        <v>128</v>
      </c>
      <c r="H66" s="24"/>
      <c r="I66" s="24"/>
    </row>
    <row r="67" spans="1:9" ht="15" customHeight="1" x14ac:dyDescent="0.25">
      <c r="A67" s="14" t="s">
        <v>129</v>
      </c>
      <c r="B67" s="15" t="s">
        <v>130</v>
      </c>
      <c r="C67" s="14" t="s">
        <v>21</v>
      </c>
      <c r="D67" s="17">
        <v>1463471.81</v>
      </c>
      <c r="E67" s="17">
        <v>1463471.81</v>
      </c>
      <c r="F67" s="17">
        <v>1534498.6085899998</v>
      </c>
      <c r="G67" s="33"/>
      <c r="H67" s="24"/>
      <c r="I67" s="24"/>
    </row>
    <row r="68" spans="1:9" ht="31.5" x14ac:dyDescent="0.25">
      <c r="A68" s="14" t="s">
        <v>22</v>
      </c>
      <c r="B68" s="15" t="s">
        <v>131</v>
      </c>
      <c r="C68" s="14" t="s">
        <v>132</v>
      </c>
      <c r="D68" s="25">
        <v>565967.92645388399</v>
      </c>
      <c r="E68" s="25">
        <v>565967.92645388399</v>
      </c>
      <c r="F68" s="17">
        <v>499808.98099787999</v>
      </c>
      <c r="G68" s="37"/>
      <c r="H68" s="24"/>
      <c r="I68" s="24"/>
    </row>
    <row r="69" spans="1:9" ht="63" x14ac:dyDescent="0.25">
      <c r="A69" s="14" t="s">
        <v>76</v>
      </c>
      <c r="B69" s="15" t="s">
        <v>133</v>
      </c>
      <c r="C69" s="42" t="s">
        <v>134</v>
      </c>
      <c r="D69" s="17">
        <f>D67/D68*1000</f>
        <v>2585.7857691150389</v>
      </c>
      <c r="E69" s="17">
        <f>E67/E68*1000</f>
        <v>2585.7857691150389</v>
      </c>
      <c r="F69" s="17">
        <f>F67/F68*1000</f>
        <v>3070.1701388525244</v>
      </c>
      <c r="G69" s="21"/>
      <c r="H69" s="24"/>
      <c r="I69" s="24"/>
    </row>
    <row r="70" spans="1:9" ht="15" customHeight="1" x14ac:dyDescent="0.25">
      <c r="A70" s="14" t="s">
        <v>135</v>
      </c>
      <c r="B70" s="15" t="s">
        <v>136</v>
      </c>
      <c r="C70" s="14" t="s">
        <v>18</v>
      </c>
      <c r="D70" s="14" t="s">
        <v>18</v>
      </c>
      <c r="E70" s="14" t="s">
        <v>18</v>
      </c>
      <c r="F70" s="16" t="s">
        <v>18</v>
      </c>
      <c r="G70" s="21" t="s">
        <v>18</v>
      </c>
      <c r="H70" s="24"/>
      <c r="I70" s="24"/>
    </row>
    <row r="71" spans="1:9" ht="15" customHeight="1" x14ac:dyDescent="0.25">
      <c r="A71" s="14" t="s">
        <v>19</v>
      </c>
      <c r="B71" s="15" t="s">
        <v>137</v>
      </c>
      <c r="C71" s="14" t="s">
        <v>138</v>
      </c>
      <c r="D71" s="26" t="s">
        <v>30</v>
      </c>
      <c r="E71" s="26" t="s">
        <v>30</v>
      </c>
      <c r="F71" s="17">
        <v>319581</v>
      </c>
      <c r="G71" s="14"/>
      <c r="H71" s="24"/>
      <c r="I71" s="24"/>
    </row>
    <row r="72" spans="1:9" ht="15" customHeight="1" x14ac:dyDescent="0.25">
      <c r="A72" s="14" t="s">
        <v>139</v>
      </c>
      <c r="B72" s="15" t="s">
        <v>140</v>
      </c>
      <c r="C72" s="14" t="s">
        <v>141</v>
      </c>
      <c r="D72" s="26" t="s">
        <v>30</v>
      </c>
      <c r="E72" s="26" t="s">
        <v>30</v>
      </c>
      <c r="F72" s="17">
        <f>SUM(F73:F76)</f>
        <v>6771.4140000000007</v>
      </c>
      <c r="G72" s="14"/>
      <c r="H72" s="24"/>
      <c r="I72" s="24"/>
    </row>
    <row r="73" spans="1:9" ht="15" customHeight="1" x14ac:dyDescent="0.25">
      <c r="A73" s="14" t="s">
        <v>142</v>
      </c>
      <c r="B73" s="15" t="s">
        <v>143</v>
      </c>
      <c r="C73" s="14" t="s">
        <v>141</v>
      </c>
      <c r="D73" s="26" t="s">
        <v>30</v>
      </c>
      <c r="E73" s="26" t="s">
        <v>30</v>
      </c>
      <c r="F73" s="17">
        <v>3902</v>
      </c>
      <c r="G73" s="14"/>
      <c r="H73" s="24"/>
      <c r="I73" s="24"/>
    </row>
    <row r="74" spans="1:9" ht="15" customHeight="1" x14ac:dyDescent="0.25">
      <c r="A74" s="14" t="s">
        <v>144</v>
      </c>
      <c r="B74" s="15" t="s">
        <v>145</v>
      </c>
      <c r="C74" s="14" t="s">
        <v>141</v>
      </c>
      <c r="D74" s="26" t="s">
        <v>30</v>
      </c>
      <c r="E74" s="26" t="s">
        <v>30</v>
      </c>
      <c r="F74" s="17">
        <v>836.3</v>
      </c>
      <c r="G74" s="14"/>
      <c r="H74" s="24"/>
      <c r="I74" s="24"/>
    </row>
    <row r="75" spans="1:9" ht="15" customHeight="1" x14ac:dyDescent="0.25">
      <c r="A75" s="14" t="s">
        <v>146</v>
      </c>
      <c r="B75" s="15" t="s">
        <v>147</v>
      </c>
      <c r="C75" s="14" t="s">
        <v>141</v>
      </c>
      <c r="D75" s="26" t="s">
        <v>30</v>
      </c>
      <c r="E75" s="26" t="s">
        <v>30</v>
      </c>
      <c r="F75" s="17">
        <v>2033.114</v>
      </c>
      <c r="G75" s="21"/>
      <c r="H75" s="24"/>
      <c r="I75" s="24"/>
    </row>
    <row r="76" spans="1:9" ht="15" customHeight="1" x14ac:dyDescent="0.25">
      <c r="A76" s="14" t="s">
        <v>148</v>
      </c>
      <c r="B76" s="15" t="s">
        <v>149</v>
      </c>
      <c r="C76" s="14" t="s">
        <v>141</v>
      </c>
      <c r="D76" s="26" t="s">
        <v>30</v>
      </c>
      <c r="E76" s="26" t="s">
        <v>30</v>
      </c>
      <c r="F76" s="17">
        <v>0</v>
      </c>
      <c r="G76" s="14"/>
      <c r="H76" s="24"/>
      <c r="I76" s="24"/>
    </row>
    <row r="77" spans="1:9" ht="15" customHeight="1" x14ac:dyDescent="0.25">
      <c r="A77" s="14" t="s">
        <v>150</v>
      </c>
      <c r="B77" s="15" t="s">
        <v>151</v>
      </c>
      <c r="C77" s="14" t="s">
        <v>152</v>
      </c>
      <c r="D77" s="17">
        <f>D78+D79+D80+D81</f>
        <v>87805.93</v>
      </c>
      <c r="E77" s="17">
        <f>E78+E79+E80+E81</f>
        <v>87805.93</v>
      </c>
      <c r="F77" s="17">
        <f>F78+F79+F80+F81</f>
        <v>88571.271624999965</v>
      </c>
      <c r="G77" s="14"/>
      <c r="H77" s="24"/>
      <c r="I77" s="24"/>
    </row>
    <row r="78" spans="1:9" ht="15" customHeight="1" x14ac:dyDescent="0.25">
      <c r="A78" s="14" t="s">
        <v>153</v>
      </c>
      <c r="B78" s="15" t="s">
        <v>143</v>
      </c>
      <c r="C78" s="14" t="s">
        <v>152</v>
      </c>
      <c r="D78" s="25">
        <v>8180.75</v>
      </c>
      <c r="E78" s="25">
        <v>8180.75</v>
      </c>
      <c r="F78" s="25">
        <v>8187.2423200000003</v>
      </c>
      <c r="G78" s="14"/>
      <c r="H78" s="24"/>
      <c r="I78" s="24"/>
    </row>
    <row r="79" spans="1:9" ht="15" customHeight="1" x14ac:dyDescent="0.25">
      <c r="A79" s="14" t="s">
        <v>154</v>
      </c>
      <c r="B79" s="15" t="s">
        <v>145</v>
      </c>
      <c r="C79" s="14" t="s">
        <v>152</v>
      </c>
      <c r="D79" s="25">
        <v>4529.6099999999997</v>
      </c>
      <c r="E79" s="25">
        <v>4529.6099999999997</v>
      </c>
      <c r="F79" s="25">
        <v>4479.5736900000002</v>
      </c>
      <c r="G79" s="14"/>
      <c r="H79" s="24"/>
      <c r="I79" s="24"/>
    </row>
    <row r="80" spans="1:9" ht="15" customHeight="1" x14ac:dyDescent="0.25">
      <c r="A80" s="14" t="s">
        <v>155</v>
      </c>
      <c r="B80" s="15" t="s">
        <v>147</v>
      </c>
      <c r="C80" s="14" t="s">
        <v>152</v>
      </c>
      <c r="D80" s="25">
        <v>34683.39</v>
      </c>
      <c r="E80" s="25">
        <v>34683.39</v>
      </c>
      <c r="F80" s="25">
        <v>34903.572650000002</v>
      </c>
      <c r="G80" s="43"/>
      <c r="H80" s="24"/>
      <c r="I80" s="24"/>
    </row>
    <row r="81" spans="1:9" ht="15.75" x14ac:dyDescent="0.25">
      <c r="A81" s="14" t="s">
        <v>156</v>
      </c>
      <c r="B81" s="15" t="s">
        <v>149</v>
      </c>
      <c r="C81" s="14" t="s">
        <v>152</v>
      </c>
      <c r="D81" s="17">
        <v>40412.18</v>
      </c>
      <c r="E81" s="17">
        <v>40412.18</v>
      </c>
      <c r="F81" s="17">
        <v>41000.882964999968</v>
      </c>
      <c r="G81" s="14"/>
      <c r="H81" s="24"/>
      <c r="I81" s="24"/>
    </row>
    <row r="82" spans="1:9" ht="31.5" x14ac:dyDescent="0.25">
      <c r="A82" s="14" t="s">
        <v>157</v>
      </c>
      <c r="B82" s="15" t="s">
        <v>158</v>
      </c>
      <c r="C82" s="14" t="s">
        <v>152</v>
      </c>
      <c r="D82" s="17">
        <f>D83+D84+D85+D86</f>
        <v>85604.64</v>
      </c>
      <c r="E82" s="17">
        <f>E83+E84+E85+E86</f>
        <v>85604.64</v>
      </c>
      <c r="F82" s="17">
        <f>F83+F84+F85+F86</f>
        <v>86134.236000000004</v>
      </c>
      <c r="G82" s="14"/>
      <c r="H82" s="24"/>
      <c r="I82" s="24"/>
    </row>
    <row r="83" spans="1:9" ht="15.75" x14ac:dyDescent="0.25">
      <c r="A83" s="14" t="s">
        <v>159</v>
      </c>
      <c r="B83" s="15" t="s">
        <v>143</v>
      </c>
      <c r="C83" s="14" t="s">
        <v>152</v>
      </c>
      <c r="D83" s="17">
        <v>28514.2</v>
      </c>
      <c r="E83" s="17">
        <v>28514.2</v>
      </c>
      <c r="F83" s="17">
        <v>28535.5</v>
      </c>
      <c r="G83" s="14"/>
      <c r="H83" s="24"/>
      <c r="I83" s="24"/>
    </row>
    <row r="84" spans="1:9" ht="15.75" x14ac:dyDescent="0.25">
      <c r="A84" s="14" t="s">
        <v>160</v>
      </c>
      <c r="B84" s="15" t="s">
        <v>145</v>
      </c>
      <c r="C84" s="14" t="s">
        <v>152</v>
      </c>
      <c r="D84" s="17">
        <v>14855.9</v>
      </c>
      <c r="E84" s="17">
        <v>14855.9</v>
      </c>
      <c r="F84" s="17">
        <v>14877.300000000001</v>
      </c>
      <c r="G84" s="14"/>
      <c r="H84" s="24"/>
      <c r="I84" s="24"/>
    </row>
    <row r="85" spans="1:9" ht="15.75" x14ac:dyDescent="0.25">
      <c r="A85" s="14" t="s">
        <v>161</v>
      </c>
      <c r="B85" s="15" t="s">
        <v>147</v>
      </c>
      <c r="C85" s="14" t="s">
        <v>152</v>
      </c>
      <c r="D85" s="17">
        <v>42234.54</v>
      </c>
      <c r="E85" s="17">
        <v>42234.54</v>
      </c>
      <c r="F85" s="17">
        <v>42721.436000000002</v>
      </c>
      <c r="G85" s="21"/>
      <c r="H85" s="24"/>
      <c r="I85" s="24"/>
    </row>
    <row r="86" spans="1:9" ht="15.75" x14ac:dyDescent="0.25">
      <c r="A86" s="14" t="s">
        <v>162</v>
      </c>
      <c r="B86" s="15" t="s">
        <v>149</v>
      </c>
      <c r="C86" s="14" t="s">
        <v>152</v>
      </c>
      <c r="D86" s="25"/>
      <c r="E86" s="25"/>
      <c r="F86" s="25"/>
      <c r="G86" s="14"/>
      <c r="H86" s="24"/>
      <c r="I86" s="24"/>
    </row>
    <row r="87" spans="1:9" ht="15.75" x14ac:dyDescent="0.25">
      <c r="A87" s="14" t="s">
        <v>163</v>
      </c>
      <c r="B87" s="15" t="s">
        <v>164</v>
      </c>
      <c r="C87" s="14" t="s">
        <v>165</v>
      </c>
      <c r="D87" s="17">
        <f>D88+D89+D90+D91</f>
        <v>53531.45</v>
      </c>
      <c r="E87" s="17">
        <f>E88+E89+E90+E91</f>
        <v>53531.45</v>
      </c>
      <c r="F87" s="17">
        <f>F88+F89+F90+F91</f>
        <v>54060.922709999984</v>
      </c>
      <c r="G87" s="14"/>
      <c r="H87" s="24"/>
      <c r="I87" s="24"/>
    </row>
    <row r="88" spans="1:9" ht="15.75" x14ac:dyDescent="0.25">
      <c r="A88" s="14" t="s">
        <v>166</v>
      </c>
      <c r="B88" s="15" t="s">
        <v>143</v>
      </c>
      <c r="C88" s="14" t="s">
        <v>165</v>
      </c>
      <c r="D88" s="17">
        <v>5691.08</v>
      </c>
      <c r="E88" s="17">
        <v>5691.08</v>
      </c>
      <c r="F88" s="17">
        <v>5694.8391999999994</v>
      </c>
      <c r="G88" s="14"/>
      <c r="H88" s="24"/>
      <c r="I88" s="24"/>
    </row>
    <row r="89" spans="1:9" ht="15.75" x14ac:dyDescent="0.25">
      <c r="A89" s="14" t="s">
        <v>167</v>
      </c>
      <c r="B89" s="15" t="s">
        <v>145</v>
      </c>
      <c r="C89" s="14" t="s">
        <v>165</v>
      </c>
      <c r="D89" s="17">
        <v>3488.44</v>
      </c>
      <c r="E89" s="17">
        <v>3488.44</v>
      </c>
      <c r="F89" s="17">
        <v>3459.5796</v>
      </c>
      <c r="G89" s="14"/>
      <c r="H89" s="24"/>
      <c r="I89" s="24"/>
    </row>
    <row r="90" spans="1:9" ht="15.75" x14ac:dyDescent="0.25">
      <c r="A90" s="14" t="s">
        <v>168</v>
      </c>
      <c r="B90" s="15" t="s">
        <v>147</v>
      </c>
      <c r="C90" s="14" t="s">
        <v>165</v>
      </c>
      <c r="D90" s="17">
        <v>25463.200000000001</v>
      </c>
      <c r="E90" s="17">
        <v>25463.200000000001</v>
      </c>
      <c r="F90" s="17">
        <v>25641.014299999999</v>
      </c>
      <c r="G90" s="21"/>
      <c r="H90" s="24"/>
      <c r="I90" s="24"/>
    </row>
    <row r="91" spans="1:9" ht="15.75" x14ac:dyDescent="0.25">
      <c r="A91" s="14" t="s">
        <v>169</v>
      </c>
      <c r="B91" s="15" t="s">
        <v>149</v>
      </c>
      <c r="C91" s="14" t="s">
        <v>165</v>
      </c>
      <c r="D91" s="17">
        <v>18888.73</v>
      </c>
      <c r="E91" s="17">
        <v>18888.73</v>
      </c>
      <c r="F91" s="17">
        <v>19265.489609999986</v>
      </c>
      <c r="G91" s="21"/>
      <c r="H91" s="24"/>
      <c r="I91" s="24"/>
    </row>
    <row r="92" spans="1:9" ht="15.75" x14ac:dyDescent="0.25">
      <c r="A92" s="14" t="s">
        <v>170</v>
      </c>
      <c r="B92" s="15" t="s">
        <v>171</v>
      </c>
      <c r="C92" s="14" t="s">
        <v>172</v>
      </c>
      <c r="D92" s="44">
        <f>(0.36+12.72+192.27+89.95)/D87</f>
        <v>5.5163833596885573E-3</v>
      </c>
      <c r="E92" s="44">
        <f>(0.36+12.72+192.27+89.95)/E87</f>
        <v>5.5163833596885573E-3</v>
      </c>
      <c r="F92" s="44">
        <f>(0.36+13.375+224.596+93.034)/F87</f>
        <v>6.1294736269587452E-3</v>
      </c>
      <c r="G92" s="21"/>
      <c r="H92" s="24"/>
      <c r="I92" s="24"/>
    </row>
    <row r="93" spans="1:9" ht="31.5" x14ac:dyDescent="0.25">
      <c r="A93" s="14" t="s">
        <v>173</v>
      </c>
      <c r="B93" s="15" t="s">
        <v>174</v>
      </c>
      <c r="C93" s="14" t="s">
        <v>21</v>
      </c>
      <c r="D93" s="36" t="s">
        <v>30</v>
      </c>
      <c r="E93" s="36" t="s">
        <v>30</v>
      </c>
      <c r="F93" s="17">
        <v>1018884.54967</v>
      </c>
      <c r="G93" s="21"/>
      <c r="H93" s="24"/>
      <c r="I93" s="24"/>
    </row>
    <row r="94" spans="1:9" ht="31.5" x14ac:dyDescent="0.25">
      <c r="A94" s="14" t="s">
        <v>175</v>
      </c>
      <c r="B94" s="15" t="s">
        <v>176</v>
      </c>
      <c r="C94" s="14" t="s">
        <v>21</v>
      </c>
      <c r="D94" s="36" t="s">
        <v>30</v>
      </c>
      <c r="E94" s="36" t="s">
        <v>30</v>
      </c>
      <c r="F94" s="17">
        <v>269412.40607999999</v>
      </c>
      <c r="G94" s="21"/>
      <c r="H94" s="24"/>
      <c r="I94" s="24"/>
    </row>
    <row r="95" spans="1:9" ht="47.25" x14ac:dyDescent="0.25">
      <c r="A95" s="14" t="s">
        <v>177</v>
      </c>
      <c r="B95" s="15" t="s">
        <v>178</v>
      </c>
      <c r="C95" s="14" t="s">
        <v>172</v>
      </c>
      <c r="D95" s="45" t="s">
        <v>179</v>
      </c>
      <c r="E95" s="45" t="s">
        <v>179</v>
      </c>
      <c r="F95" s="16" t="s">
        <v>18</v>
      </c>
      <c r="G95" s="46" t="s">
        <v>18</v>
      </c>
      <c r="H95" s="24"/>
      <c r="I95" s="24"/>
    </row>
    <row r="96" spans="1:9" ht="15.75" x14ac:dyDescent="0.25">
      <c r="A96" s="19"/>
      <c r="B96" s="47"/>
      <c r="C96" s="19"/>
      <c r="D96" s="48"/>
      <c r="E96" s="48"/>
      <c r="F96" s="49"/>
      <c r="G96" s="50"/>
    </row>
    <row r="97" spans="1:7" ht="15.75" x14ac:dyDescent="0.25">
      <c r="A97" s="19"/>
      <c r="B97" s="47"/>
      <c r="C97" s="19"/>
      <c r="D97" s="48"/>
      <c r="E97" s="48"/>
      <c r="F97" s="49"/>
      <c r="G97" s="51"/>
    </row>
    <row r="98" spans="1:7" ht="15.75" x14ac:dyDescent="0.25">
      <c r="A98" s="50"/>
      <c r="B98" s="50" t="s">
        <v>180</v>
      </c>
      <c r="C98" s="50"/>
      <c r="D98" s="52"/>
      <c r="E98" s="52"/>
      <c r="F98" s="53"/>
      <c r="G98" s="51"/>
    </row>
    <row r="99" spans="1:7" ht="15.75" x14ac:dyDescent="0.25">
      <c r="A99" s="306" t="s">
        <v>181</v>
      </c>
      <c r="B99" s="306"/>
      <c r="C99" s="306"/>
      <c r="D99" s="306"/>
      <c r="E99" s="306"/>
      <c r="F99" s="306"/>
      <c r="G99" s="306"/>
    </row>
    <row r="100" spans="1:7" ht="33" customHeight="1" x14ac:dyDescent="0.25">
      <c r="A100" s="306" t="s">
        <v>182</v>
      </c>
      <c r="B100" s="306"/>
      <c r="C100" s="306"/>
      <c r="D100" s="306"/>
      <c r="E100" s="306"/>
      <c r="F100" s="306"/>
      <c r="G100" s="306"/>
    </row>
    <row r="101" spans="1:7" ht="40.5" customHeight="1" x14ac:dyDescent="0.25">
      <c r="A101" s="306" t="s">
        <v>183</v>
      </c>
      <c r="B101" s="306"/>
      <c r="C101" s="306"/>
      <c r="D101" s="306"/>
      <c r="E101" s="306"/>
      <c r="F101" s="306"/>
      <c r="G101" s="306"/>
    </row>
    <row r="102" spans="1:7" ht="43.5" customHeight="1" x14ac:dyDescent="0.25">
      <c r="A102" s="306" t="s">
        <v>184</v>
      </c>
      <c r="B102" s="306"/>
      <c r="C102" s="306"/>
      <c r="D102" s="306"/>
      <c r="E102" s="306"/>
      <c r="F102" s="306"/>
      <c r="G102" s="306"/>
    </row>
    <row r="103" spans="1:7" ht="42.75" customHeight="1" x14ac:dyDescent="0.25">
      <c r="A103" s="306" t="s">
        <v>185</v>
      </c>
      <c r="B103" s="306"/>
      <c r="C103" s="306"/>
      <c r="D103" s="306"/>
      <c r="E103" s="306"/>
      <c r="F103" s="306"/>
      <c r="G103" s="306"/>
    </row>
    <row r="105" spans="1:7" x14ac:dyDescent="0.25">
      <c r="D105" s="11"/>
      <c r="E105" s="11"/>
    </row>
    <row r="106" spans="1:7" x14ac:dyDescent="0.25">
      <c r="A106" s="54"/>
      <c r="D106" s="11"/>
      <c r="E106" s="11"/>
    </row>
  </sheetData>
  <mergeCells count="14">
    <mergeCell ref="A103:G103"/>
    <mergeCell ref="A99:G99"/>
    <mergeCell ref="A100:G100"/>
    <mergeCell ref="A101:G101"/>
    <mergeCell ref="A102:G102"/>
    <mergeCell ref="A7:G7"/>
    <mergeCell ref="A8:G8"/>
    <mergeCell ref="A9:G9"/>
    <mergeCell ref="A10:G10"/>
    <mergeCell ref="G18:G19"/>
    <mergeCell ref="A18:A19"/>
    <mergeCell ref="B18:B19"/>
    <mergeCell ref="C18:C19"/>
    <mergeCell ref="D18:F18"/>
  </mergeCells>
  <pageMargins left="0.70866141732283472" right="0.70866141732283472" top="0.74803149606299213" bottom="0.74803149606299213" header="0.31496062992125984" footer="0.31496062992125984"/>
  <pageSetup paperSize="9" scale="23" orientation="portrait" r:id="rId1"/>
  <colBreaks count="1" manualBreakCount="1">
    <brk id="3" max="10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07"/>
  <sheetViews>
    <sheetView view="pageBreakPreview" topLeftCell="A21" zoomScale="71" zoomScaleNormal="100" zoomScaleSheetLayoutView="71" workbookViewId="0">
      <selection activeCell="F45" sqref="F45"/>
    </sheetView>
  </sheetViews>
  <sheetFormatPr defaultRowHeight="15" x14ac:dyDescent="0.25"/>
  <cols>
    <col min="1" max="1" width="10.42578125" style="1" customWidth="1"/>
    <col min="2" max="2" width="55.85546875" style="1" customWidth="1"/>
    <col min="3" max="3" width="13" style="1" customWidth="1"/>
    <col min="4" max="4" width="16.7109375" style="1" customWidth="1"/>
    <col min="5" max="5" width="16" style="1" bestFit="1" customWidth="1"/>
    <col min="6" max="6" width="48.85546875" style="1" customWidth="1"/>
    <col min="7" max="16384" width="9.140625" style="1"/>
  </cols>
  <sheetData>
    <row r="1" spans="1:6" x14ac:dyDescent="0.25">
      <c r="F1" s="1" t="s">
        <v>0</v>
      </c>
    </row>
    <row r="2" spans="1:6" x14ac:dyDescent="0.25">
      <c r="F2" s="1" t="s">
        <v>1</v>
      </c>
    </row>
    <row r="3" spans="1:6" x14ac:dyDescent="0.25">
      <c r="F3" s="1" t="s">
        <v>2</v>
      </c>
    </row>
    <row r="4" spans="1:6" ht="10.5" customHeight="1" x14ac:dyDescent="0.25"/>
    <row r="5" spans="1:6" hidden="1" x14ac:dyDescent="0.25"/>
    <row r="7" spans="1:6" ht="18.75" x14ac:dyDescent="0.3">
      <c r="A7" s="299" t="s">
        <v>3</v>
      </c>
      <c r="B7" s="299"/>
      <c r="C7" s="299"/>
      <c r="D7" s="299"/>
      <c r="E7" s="299"/>
      <c r="F7" s="299"/>
    </row>
    <row r="8" spans="1:6" ht="18.75" x14ac:dyDescent="0.3">
      <c r="A8" s="299" t="s">
        <v>4</v>
      </c>
      <c r="B8" s="299"/>
      <c r="C8" s="299"/>
      <c r="D8" s="299"/>
      <c r="E8" s="299"/>
      <c r="F8" s="299"/>
    </row>
    <row r="9" spans="1:6" ht="18.75" x14ac:dyDescent="0.3">
      <c r="A9" s="299" t="s">
        <v>5</v>
      </c>
      <c r="B9" s="299"/>
      <c r="C9" s="299"/>
      <c r="D9" s="299"/>
      <c r="E9" s="299"/>
      <c r="F9" s="299"/>
    </row>
    <row r="10" spans="1:6" ht="18.75" x14ac:dyDescent="0.3">
      <c r="A10" s="299" t="s">
        <v>6</v>
      </c>
      <c r="B10" s="299"/>
      <c r="C10" s="299"/>
      <c r="D10" s="299"/>
      <c r="E10" s="299"/>
      <c r="F10" s="299"/>
    </row>
    <row r="11" spans="1:6" ht="9.75" customHeight="1" x14ac:dyDescent="0.25">
      <c r="A11" s="3"/>
      <c r="B11" s="3"/>
      <c r="C11" s="3"/>
      <c r="D11" s="3"/>
      <c r="E11" s="3"/>
      <c r="F11" s="3"/>
    </row>
    <row r="12" spans="1:6" x14ac:dyDescent="0.25">
      <c r="A12" s="3"/>
      <c r="B12" s="3"/>
      <c r="C12" s="3"/>
      <c r="D12" s="3"/>
      <c r="E12" s="3"/>
      <c r="F12" s="3"/>
    </row>
    <row r="13" spans="1:6" ht="15.75" x14ac:dyDescent="0.25">
      <c r="A13" s="55" t="s">
        <v>186</v>
      </c>
      <c r="B13" s="3"/>
      <c r="C13" s="3"/>
      <c r="D13" s="3"/>
      <c r="E13" s="3"/>
      <c r="F13" s="3"/>
    </row>
    <row r="14" spans="1:6" ht="15.75" x14ac:dyDescent="0.25">
      <c r="A14" s="55" t="s">
        <v>187</v>
      </c>
      <c r="B14" s="3"/>
      <c r="C14" s="3"/>
      <c r="D14" s="6"/>
      <c r="E14" s="3"/>
      <c r="F14" s="3"/>
    </row>
    <row r="15" spans="1:6" ht="15.75" x14ac:dyDescent="0.25">
      <c r="A15" s="55" t="s">
        <v>188</v>
      </c>
      <c r="B15" s="3"/>
      <c r="C15" s="3"/>
      <c r="D15" s="3"/>
      <c r="E15" s="3"/>
      <c r="F15" s="3"/>
    </row>
    <row r="16" spans="1:6" ht="15.75" x14ac:dyDescent="0.25">
      <c r="A16" s="55" t="s">
        <v>189</v>
      </c>
      <c r="B16" s="3"/>
      <c r="C16" s="3"/>
      <c r="D16" s="56"/>
      <c r="E16" s="56"/>
      <c r="F16" s="57"/>
    </row>
    <row r="17" spans="1:6" x14ac:dyDescent="0.25">
      <c r="C17" s="22"/>
      <c r="D17" s="56"/>
      <c r="E17" s="56"/>
      <c r="F17" s="58"/>
    </row>
    <row r="18" spans="1:6" ht="15.75" x14ac:dyDescent="0.25">
      <c r="A18" s="302" t="s">
        <v>11</v>
      </c>
      <c r="B18" s="302" t="s">
        <v>12</v>
      </c>
      <c r="C18" s="300" t="s">
        <v>13</v>
      </c>
      <c r="D18" s="310">
        <v>2022</v>
      </c>
      <c r="E18" s="310"/>
      <c r="F18" s="300" t="s">
        <v>14</v>
      </c>
    </row>
    <row r="19" spans="1:6" ht="15.75" x14ac:dyDescent="0.25">
      <c r="A19" s="302"/>
      <c r="B19" s="302"/>
      <c r="C19" s="301"/>
      <c r="D19" s="60" t="s">
        <v>190</v>
      </c>
      <c r="E19" s="60" t="s">
        <v>15</v>
      </c>
      <c r="F19" s="301"/>
    </row>
    <row r="20" spans="1:6" ht="15.75" x14ac:dyDescent="0.25">
      <c r="A20" s="14" t="s">
        <v>16</v>
      </c>
      <c r="B20" s="15" t="s">
        <v>17</v>
      </c>
      <c r="C20" s="14" t="s">
        <v>18</v>
      </c>
      <c r="D20" s="14" t="s">
        <v>18</v>
      </c>
      <c r="E20" s="14" t="s">
        <v>18</v>
      </c>
      <c r="F20" s="14" t="s">
        <v>18</v>
      </c>
    </row>
    <row r="21" spans="1:6" ht="15.75" x14ac:dyDescent="0.25">
      <c r="A21" s="14" t="s">
        <v>19</v>
      </c>
      <c r="B21" s="15" t="s">
        <v>20</v>
      </c>
      <c r="C21" s="14" t="s">
        <v>21</v>
      </c>
      <c r="D21" s="25">
        <v>5591877</v>
      </c>
      <c r="E21" s="25">
        <f>E22+E45+E62</f>
        <v>5895721.5578600001</v>
      </c>
      <c r="F21" s="62"/>
    </row>
    <row r="22" spans="1:6" ht="15.75" x14ac:dyDescent="0.25">
      <c r="A22" s="14" t="s">
        <v>22</v>
      </c>
      <c r="B22" s="15" t="s">
        <v>23</v>
      </c>
      <c r="C22" s="14" t="s">
        <v>21</v>
      </c>
      <c r="D22" s="25">
        <v>2616422</v>
      </c>
      <c r="E22" s="25">
        <f>E23+E28+E30+E43+E44</f>
        <v>2883332.2867000056</v>
      </c>
      <c r="F22" s="62"/>
    </row>
    <row r="23" spans="1:6" ht="15.75" x14ac:dyDescent="0.25">
      <c r="A23" s="14" t="s">
        <v>24</v>
      </c>
      <c r="B23" s="15" t="s">
        <v>25</v>
      </c>
      <c r="C23" s="14" t="s">
        <v>21</v>
      </c>
      <c r="D23" s="25">
        <v>463567</v>
      </c>
      <c r="E23" s="25">
        <f>E24+E25+E26</f>
        <v>498396.26266203716</v>
      </c>
      <c r="F23" s="62"/>
    </row>
    <row r="24" spans="1:6" ht="31.5" x14ac:dyDescent="0.25">
      <c r="A24" s="14" t="s">
        <v>26</v>
      </c>
      <c r="B24" s="15" t="s">
        <v>27</v>
      </c>
      <c r="C24" s="14" t="s">
        <v>21</v>
      </c>
      <c r="D24" s="25">
        <v>460899</v>
      </c>
      <c r="E24" s="25">
        <v>209435.31018125196</v>
      </c>
      <c r="F24" s="62"/>
    </row>
    <row r="25" spans="1:6" ht="55.5" customHeight="1" x14ac:dyDescent="0.25">
      <c r="A25" s="14" t="s">
        <v>28</v>
      </c>
      <c r="B25" s="15" t="s">
        <v>29</v>
      </c>
      <c r="C25" s="14" t="s">
        <v>21</v>
      </c>
      <c r="D25" s="25"/>
      <c r="E25" s="25">
        <v>284851.70329999999</v>
      </c>
      <c r="F25" s="62" t="s">
        <v>191</v>
      </c>
    </row>
    <row r="26" spans="1:6" ht="56.25" customHeight="1" x14ac:dyDescent="0.25">
      <c r="A26" s="14" t="s">
        <v>32</v>
      </c>
      <c r="B26" s="15" t="s">
        <v>33</v>
      </c>
      <c r="C26" s="14" t="s">
        <v>21</v>
      </c>
      <c r="D26" s="25">
        <v>2668</v>
      </c>
      <c r="E26" s="25">
        <v>4109.2491807852221</v>
      </c>
      <c r="F26" s="62" t="s">
        <v>505</v>
      </c>
    </row>
    <row r="27" spans="1:6" ht="31.5" x14ac:dyDescent="0.25">
      <c r="A27" s="14" t="s">
        <v>35</v>
      </c>
      <c r="B27" s="15" t="s">
        <v>36</v>
      </c>
      <c r="C27" s="14" t="s">
        <v>21</v>
      </c>
      <c r="D27" s="25"/>
      <c r="E27" s="25"/>
      <c r="F27" s="62" t="s">
        <v>192</v>
      </c>
    </row>
    <row r="28" spans="1:6" ht="15.75" x14ac:dyDescent="0.25">
      <c r="A28" s="14" t="s">
        <v>37</v>
      </c>
      <c r="B28" s="15" t="s">
        <v>38</v>
      </c>
      <c r="C28" s="14" t="s">
        <v>21</v>
      </c>
      <c r="D28" s="25">
        <v>1806798</v>
      </c>
      <c r="E28" s="25">
        <v>1983536.2439923915</v>
      </c>
      <c r="F28" s="62"/>
    </row>
    <row r="29" spans="1:6" ht="31.5" x14ac:dyDescent="0.25">
      <c r="A29" s="14" t="s">
        <v>40</v>
      </c>
      <c r="B29" s="15" t="s">
        <v>36</v>
      </c>
      <c r="C29" s="14" t="s">
        <v>21</v>
      </c>
      <c r="D29" s="25"/>
      <c r="E29" s="25">
        <v>161858.87902999998</v>
      </c>
      <c r="F29" s="62" t="s">
        <v>192</v>
      </c>
    </row>
    <row r="30" spans="1:6" ht="15.75" x14ac:dyDescent="0.25">
      <c r="A30" s="14" t="s">
        <v>41</v>
      </c>
      <c r="B30" s="15" t="s">
        <v>42</v>
      </c>
      <c r="C30" s="14" t="s">
        <v>21</v>
      </c>
      <c r="D30" s="25">
        <v>346056</v>
      </c>
      <c r="E30" s="25">
        <f>E31+E32+E33</f>
        <v>401232.18775282742</v>
      </c>
      <c r="F30" s="62"/>
    </row>
    <row r="31" spans="1:6" ht="31.5" x14ac:dyDescent="0.25">
      <c r="A31" s="14" t="s">
        <v>43</v>
      </c>
      <c r="B31" s="15" t="s">
        <v>44</v>
      </c>
      <c r="C31" s="14" t="s">
        <v>21</v>
      </c>
      <c r="D31" s="25"/>
      <c r="E31" s="295"/>
      <c r="F31" s="63"/>
    </row>
    <row r="32" spans="1:6" ht="15.75" x14ac:dyDescent="0.25">
      <c r="A32" s="14" t="s">
        <v>46</v>
      </c>
      <c r="B32" s="15" t="s">
        <v>47</v>
      </c>
      <c r="C32" s="14" t="s">
        <v>21</v>
      </c>
      <c r="D32" s="25"/>
      <c r="E32" s="25">
        <v>2740.2719506967901</v>
      </c>
      <c r="F32" s="63"/>
    </row>
    <row r="33" spans="1:6" ht="15.75" x14ac:dyDescent="0.25">
      <c r="A33" s="14" t="s">
        <v>48</v>
      </c>
      <c r="B33" s="15" t="s">
        <v>49</v>
      </c>
      <c r="C33" s="14" t="s">
        <v>21</v>
      </c>
      <c r="D33" s="25">
        <v>346056</v>
      </c>
      <c r="E33" s="25">
        <v>398491.91580213065</v>
      </c>
      <c r="F33" s="63"/>
    </row>
    <row r="34" spans="1:6" ht="15.75" hidden="1" x14ac:dyDescent="0.25">
      <c r="A34" s="14" t="s">
        <v>50</v>
      </c>
      <c r="B34" s="15" t="s">
        <v>193</v>
      </c>
      <c r="C34" s="14" t="s">
        <v>21</v>
      </c>
      <c r="D34" s="25"/>
      <c r="E34" s="25"/>
      <c r="F34" s="63"/>
    </row>
    <row r="35" spans="1:6" ht="15.75" hidden="1" x14ac:dyDescent="0.25">
      <c r="A35" s="14" t="s">
        <v>53</v>
      </c>
      <c r="B35" s="15" t="s">
        <v>194</v>
      </c>
      <c r="C35" s="14" t="s">
        <v>21</v>
      </c>
      <c r="D35" s="25"/>
      <c r="E35" s="25"/>
      <c r="F35" s="63"/>
    </row>
    <row r="36" spans="1:6" ht="15.75" hidden="1" x14ac:dyDescent="0.25">
      <c r="A36" s="14" t="s">
        <v>56</v>
      </c>
      <c r="B36" s="15" t="s">
        <v>195</v>
      </c>
      <c r="C36" s="14" t="s">
        <v>21</v>
      </c>
      <c r="D36" s="25"/>
      <c r="E36" s="25"/>
      <c r="F36" s="63"/>
    </row>
    <row r="37" spans="1:6" ht="15.75" hidden="1" x14ac:dyDescent="0.25">
      <c r="A37" s="14" t="s">
        <v>59</v>
      </c>
      <c r="B37" s="15" t="s">
        <v>196</v>
      </c>
      <c r="C37" s="14" t="s">
        <v>21</v>
      </c>
      <c r="D37" s="25"/>
      <c r="E37" s="25"/>
      <c r="F37" s="63"/>
    </row>
    <row r="38" spans="1:6" ht="31.5" hidden="1" x14ac:dyDescent="0.25">
      <c r="A38" s="14" t="s">
        <v>62</v>
      </c>
      <c r="B38" s="15" t="s">
        <v>197</v>
      </c>
      <c r="C38" s="14" t="s">
        <v>21</v>
      </c>
      <c r="D38" s="25"/>
      <c r="E38" s="25"/>
      <c r="F38" s="63"/>
    </row>
    <row r="39" spans="1:6" ht="15.75" hidden="1" x14ac:dyDescent="0.25">
      <c r="A39" s="14" t="s">
        <v>65</v>
      </c>
      <c r="B39" s="15" t="s">
        <v>198</v>
      </c>
      <c r="C39" s="14" t="s">
        <v>21</v>
      </c>
      <c r="D39" s="25"/>
      <c r="E39" s="25"/>
      <c r="F39" s="63"/>
    </row>
    <row r="40" spans="1:6" ht="15.75" hidden="1" x14ac:dyDescent="0.25">
      <c r="A40" s="14" t="s">
        <v>68</v>
      </c>
      <c r="B40" s="15" t="s">
        <v>199</v>
      </c>
      <c r="C40" s="14" t="s">
        <v>21</v>
      </c>
      <c r="D40" s="25"/>
      <c r="E40" s="25"/>
      <c r="F40" s="63"/>
    </row>
    <row r="41" spans="1:6" ht="15.75" hidden="1" x14ac:dyDescent="0.25">
      <c r="A41" s="42" t="s">
        <v>200</v>
      </c>
      <c r="B41" s="64" t="s">
        <v>109</v>
      </c>
      <c r="C41" s="42" t="s">
        <v>21</v>
      </c>
      <c r="D41" s="25"/>
      <c r="E41" s="25"/>
      <c r="F41" s="63"/>
    </row>
    <row r="42" spans="1:6" ht="15.75" hidden="1" x14ac:dyDescent="0.25">
      <c r="A42" s="14" t="s">
        <v>201</v>
      </c>
      <c r="B42" s="15" t="s">
        <v>202</v>
      </c>
      <c r="C42" s="14" t="s">
        <v>21</v>
      </c>
      <c r="D42" s="25"/>
      <c r="E42" s="25"/>
      <c r="F42" s="63"/>
    </row>
    <row r="43" spans="1:6" ht="31.5" x14ac:dyDescent="0.25">
      <c r="A43" s="14" t="s">
        <v>71</v>
      </c>
      <c r="B43" s="15" t="s">
        <v>72</v>
      </c>
      <c r="C43" s="14" t="s">
        <v>21</v>
      </c>
      <c r="D43" s="25"/>
      <c r="E43" s="25"/>
      <c r="F43" s="63" t="s">
        <v>203</v>
      </c>
    </row>
    <row r="44" spans="1:6" ht="31.5" x14ac:dyDescent="0.25">
      <c r="A44" s="14" t="s">
        <v>74</v>
      </c>
      <c r="B44" s="15" t="s">
        <v>75</v>
      </c>
      <c r="C44" s="14" t="s">
        <v>21</v>
      </c>
      <c r="D44" s="25"/>
      <c r="E44" s="25">
        <v>167.59229274917618</v>
      </c>
      <c r="F44" s="63"/>
    </row>
    <row r="45" spans="1:6" ht="31.5" x14ac:dyDescent="0.25">
      <c r="A45" s="14" t="s">
        <v>76</v>
      </c>
      <c r="B45" s="15" t="s">
        <v>77</v>
      </c>
      <c r="C45" s="14" t="s">
        <v>21</v>
      </c>
      <c r="D45" s="25">
        <v>3222023</v>
      </c>
      <c r="E45" s="25">
        <f>E46+E47+E48+E49+E50+E51+E52+E53+E54+E55+E57+E58</f>
        <v>3898336.567279995</v>
      </c>
      <c r="F45" s="63"/>
    </row>
    <row r="46" spans="1:6" ht="15.75" x14ac:dyDescent="0.25">
      <c r="A46" s="14" t="s">
        <v>78</v>
      </c>
      <c r="B46" s="15" t="s">
        <v>204</v>
      </c>
      <c r="C46" s="14" t="s">
        <v>21</v>
      </c>
      <c r="D46" s="25">
        <v>1542036</v>
      </c>
      <c r="E46" s="25">
        <v>1534534.68249</v>
      </c>
      <c r="F46" s="63"/>
    </row>
    <row r="47" spans="1:6" ht="31.5" x14ac:dyDescent="0.25">
      <c r="A47" s="14" t="s">
        <v>81</v>
      </c>
      <c r="B47" s="15" t="s">
        <v>82</v>
      </c>
      <c r="C47" s="14" t="s">
        <v>21</v>
      </c>
      <c r="D47" s="25"/>
      <c r="E47" s="25">
        <v>665.14904999999999</v>
      </c>
      <c r="F47" s="63"/>
    </row>
    <row r="48" spans="1:6" ht="157.5" x14ac:dyDescent="0.25">
      <c r="A48" s="14" t="s">
        <v>83</v>
      </c>
      <c r="B48" s="15" t="s">
        <v>84</v>
      </c>
      <c r="C48" s="14" t="s">
        <v>21</v>
      </c>
      <c r="D48" s="25">
        <v>110835</v>
      </c>
      <c r="E48" s="25">
        <v>69.495815042456826</v>
      </c>
      <c r="F48" s="63" t="s">
        <v>503</v>
      </c>
    </row>
    <row r="49" spans="1:6" ht="15.75" x14ac:dyDescent="0.25">
      <c r="A49" s="14" t="s">
        <v>85</v>
      </c>
      <c r="B49" s="15" t="s">
        <v>86</v>
      </c>
      <c r="C49" s="14" t="s">
        <v>21</v>
      </c>
      <c r="D49" s="25">
        <v>549447</v>
      </c>
      <c r="E49" s="25">
        <v>586220.05078133324</v>
      </c>
      <c r="F49" s="63"/>
    </row>
    <row r="50" spans="1:6" ht="47.25" x14ac:dyDescent="0.25">
      <c r="A50" s="14" t="s">
        <v>88</v>
      </c>
      <c r="B50" s="15" t="s">
        <v>89</v>
      </c>
      <c r="C50" s="14" t="s">
        <v>21</v>
      </c>
      <c r="D50" s="25"/>
      <c r="E50" s="25">
        <v>0</v>
      </c>
      <c r="F50" s="63"/>
    </row>
    <row r="51" spans="1:6" ht="89.25" customHeight="1" x14ac:dyDescent="0.25">
      <c r="A51" s="14" t="s">
        <v>90</v>
      </c>
      <c r="B51" s="15" t="s">
        <v>91</v>
      </c>
      <c r="C51" s="14" t="s">
        <v>21</v>
      </c>
      <c r="D51" s="25">
        <v>503045</v>
      </c>
      <c r="E51" s="25">
        <v>663852.09348171891</v>
      </c>
      <c r="F51" s="63" t="s">
        <v>506</v>
      </c>
    </row>
    <row r="52" spans="1:6" ht="15.75" x14ac:dyDescent="0.25">
      <c r="A52" s="14" t="s">
        <v>92</v>
      </c>
      <c r="B52" s="15" t="s">
        <v>93</v>
      </c>
      <c r="C52" s="14" t="s">
        <v>21</v>
      </c>
      <c r="D52" s="25">
        <v>0</v>
      </c>
      <c r="E52" s="25"/>
      <c r="F52" s="63"/>
    </row>
    <row r="53" spans="1:6" ht="15.75" x14ac:dyDescent="0.25">
      <c r="A53" s="14" t="s">
        <v>94</v>
      </c>
      <c r="B53" s="15" t="s">
        <v>95</v>
      </c>
      <c r="C53" s="14" t="s">
        <v>21</v>
      </c>
      <c r="D53" s="25">
        <v>0</v>
      </c>
      <c r="E53" s="25">
        <v>-34446</v>
      </c>
      <c r="F53" s="63"/>
    </row>
    <row r="54" spans="1:6" ht="15.75" x14ac:dyDescent="0.25">
      <c r="A54" s="14" t="s">
        <v>97</v>
      </c>
      <c r="B54" s="15" t="s">
        <v>98</v>
      </c>
      <c r="C54" s="14" t="s">
        <v>21</v>
      </c>
      <c r="D54" s="25">
        <v>30629</v>
      </c>
      <c r="E54" s="25">
        <v>32090.626289141921</v>
      </c>
      <c r="F54" s="63"/>
    </row>
    <row r="55" spans="1:6" ht="63" x14ac:dyDescent="0.25">
      <c r="A55" s="14" t="s">
        <v>99</v>
      </c>
      <c r="B55" s="15" t="s">
        <v>100</v>
      </c>
      <c r="C55" s="14" t="s">
        <v>21</v>
      </c>
      <c r="D55" s="25">
        <v>253573</v>
      </c>
      <c r="E55" s="25">
        <v>141450.43390000059</v>
      </c>
      <c r="F55" s="63" t="s">
        <v>205</v>
      </c>
    </row>
    <row r="56" spans="1:6" ht="31.5" x14ac:dyDescent="0.25">
      <c r="A56" s="14" t="s">
        <v>101</v>
      </c>
      <c r="B56" s="15" t="s">
        <v>102</v>
      </c>
      <c r="C56" s="14" t="s">
        <v>103</v>
      </c>
      <c r="D56" s="25">
        <v>2547</v>
      </c>
      <c r="E56" s="25">
        <v>2499.0000000000578</v>
      </c>
      <c r="F56" s="63"/>
    </row>
    <row r="57" spans="1:6" ht="110.25" hidden="1" x14ac:dyDescent="0.25">
      <c r="A57" s="14" t="s">
        <v>104</v>
      </c>
      <c r="B57" s="15" t="s">
        <v>105</v>
      </c>
      <c r="C57" s="14" t="s">
        <v>21</v>
      </c>
      <c r="D57" s="25"/>
      <c r="E57" s="25"/>
      <c r="F57" s="63"/>
    </row>
    <row r="58" spans="1:6" ht="63" x14ac:dyDescent="0.25">
      <c r="A58" s="14" t="s">
        <v>206</v>
      </c>
      <c r="B58" s="15" t="s">
        <v>207</v>
      </c>
      <c r="C58" s="14" t="s">
        <v>21</v>
      </c>
      <c r="D58" s="25">
        <v>232458</v>
      </c>
      <c r="E58" s="25">
        <v>973900.03547275823</v>
      </c>
      <c r="F58" s="62" t="s">
        <v>208</v>
      </c>
    </row>
    <row r="59" spans="1:6" ht="126" x14ac:dyDescent="0.25">
      <c r="A59" s="65"/>
      <c r="B59" s="66" t="s">
        <v>209</v>
      </c>
      <c r="C59" s="14" t="s">
        <v>21</v>
      </c>
      <c r="D59" s="221">
        <v>192315</v>
      </c>
      <c r="E59" s="25">
        <v>826396</v>
      </c>
      <c r="F59" s="63" t="s">
        <v>210</v>
      </c>
    </row>
    <row r="60" spans="1:6" ht="15.75" x14ac:dyDescent="0.25">
      <c r="A60" s="65"/>
      <c r="B60" s="66" t="s">
        <v>211</v>
      </c>
      <c r="C60" s="14" t="s">
        <v>21</v>
      </c>
      <c r="D60" s="221">
        <v>9482</v>
      </c>
      <c r="E60" s="25">
        <v>9436.2557261790007</v>
      </c>
      <c r="F60" s="63"/>
    </row>
    <row r="61" spans="1:6" ht="47.25" x14ac:dyDescent="0.25">
      <c r="A61" s="65"/>
      <c r="B61" s="66" t="s">
        <v>212</v>
      </c>
      <c r="C61" s="14" t="s">
        <v>21</v>
      </c>
      <c r="D61" s="221">
        <v>30661</v>
      </c>
      <c r="E61" s="25">
        <f>E58-E59-E60</f>
        <v>138067.77974657924</v>
      </c>
      <c r="F61" s="62" t="s">
        <v>213</v>
      </c>
    </row>
    <row r="62" spans="1:6" ht="63" x14ac:dyDescent="0.25">
      <c r="A62" s="14" t="s">
        <v>124</v>
      </c>
      <c r="B62" s="15" t="s">
        <v>125</v>
      </c>
      <c r="C62" s="14" t="s">
        <v>21</v>
      </c>
      <c r="D62" s="25">
        <v>-246568</v>
      </c>
      <c r="E62" s="25">
        <v>-885947.296120001</v>
      </c>
      <c r="F62" s="63" t="s">
        <v>214</v>
      </c>
    </row>
    <row r="63" spans="1:6" ht="31.5" x14ac:dyDescent="0.25">
      <c r="A63" s="14" t="s">
        <v>126</v>
      </c>
      <c r="B63" s="15" t="s">
        <v>127</v>
      </c>
      <c r="C63" s="14" t="s">
        <v>21</v>
      </c>
      <c r="D63" s="25"/>
      <c r="E63" s="25">
        <v>587317.99159801018</v>
      </c>
      <c r="F63" s="63" t="s">
        <v>215</v>
      </c>
    </row>
    <row r="64" spans="1:6" ht="31.5" x14ac:dyDescent="0.25">
      <c r="A64" s="14" t="s">
        <v>129</v>
      </c>
      <c r="B64" s="15" t="s">
        <v>130</v>
      </c>
      <c r="C64" s="14" t="s">
        <v>21</v>
      </c>
      <c r="D64" s="25">
        <v>1086882</v>
      </c>
      <c r="E64" s="25">
        <v>1125229.1748000002</v>
      </c>
      <c r="F64" s="63"/>
    </row>
    <row r="65" spans="1:6" ht="31.5" x14ac:dyDescent="0.25">
      <c r="A65" s="14" t="s">
        <v>22</v>
      </c>
      <c r="B65" s="15" t="s">
        <v>131</v>
      </c>
      <c r="C65" s="14" t="s">
        <v>132</v>
      </c>
      <c r="D65" s="25">
        <v>628710</v>
      </c>
      <c r="E65" s="25">
        <v>555474.86699999997</v>
      </c>
      <c r="F65" s="63" t="s">
        <v>216</v>
      </c>
    </row>
    <row r="66" spans="1:6" ht="63" x14ac:dyDescent="0.25">
      <c r="A66" s="14" t="s">
        <v>76</v>
      </c>
      <c r="B66" s="15" t="s">
        <v>133</v>
      </c>
      <c r="C66" s="42" t="s">
        <v>134</v>
      </c>
      <c r="D66" s="25">
        <v>1729</v>
      </c>
      <c r="E66" s="25">
        <f>E64/E65*1000</f>
        <v>2025.7067270696161</v>
      </c>
      <c r="F66" s="63" t="s">
        <v>217</v>
      </c>
    </row>
    <row r="67" spans="1:6" ht="63" x14ac:dyDescent="0.25">
      <c r="A67" s="14" t="s">
        <v>135</v>
      </c>
      <c r="B67" s="15" t="s">
        <v>136</v>
      </c>
      <c r="C67" s="14" t="s">
        <v>18</v>
      </c>
      <c r="D67" s="25" t="s">
        <v>18</v>
      </c>
      <c r="E67" s="25" t="s">
        <v>18</v>
      </c>
      <c r="F67" s="67" t="s">
        <v>18</v>
      </c>
    </row>
    <row r="68" spans="1:6" ht="15.75" x14ac:dyDescent="0.25">
      <c r="A68" s="14" t="s">
        <v>19</v>
      </c>
      <c r="B68" s="15" t="s">
        <v>137</v>
      </c>
      <c r="C68" s="14" t="s">
        <v>138</v>
      </c>
      <c r="D68" s="25"/>
      <c r="E68" s="25">
        <v>266211</v>
      </c>
      <c r="F68" s="68"/>
    </row>
    <row r="69" spans="1:6" ht="15.75" x14ac:dyDescent="0.25">
      <c r="A69" s="14" t="s">
        <v>139</v>
      </c>
      <c r="B69" s="15" t="s">
        <v>140</v>
      </c>
      <c r="C69" s="14" t="s">
        <v>141</v>
      </c>
      <c r="D69" s="307">
        <v>3620</v>
      </c>
      <c r="E69" s="25">
        <f>E70+E71+E72+E73</f>
        <v>4127.0202499999996</v>
      </c>
      <c r="F69" s="68"/>
    </row>
    <row r="70" spans="1:6" ht="15.75" x14ac:dyDescent="0.25">
      <c r="A70" s="14" t="s">
        <v>142</v>
      </c>
      <c r="B70" s="15" t="s">
        <v>143</v>
      </c>
      <c r="C70" s="14" t="s">
        <v>141</v>
      </c>
      <c r="D70" s="308"/>
      <c r="E70" s="25">
        <v>1553</v>
      </c>
      <c r="F70" s="68"/>
    </row>
    <row r="71" spans="1:6" ht="15.75" x14ac:dyDescent="0.25">
      <c r="A71" s="14" t="s">
        <v>144</v>
      </c>
      <c r="B71" s="15" t="s">
        <v>145</v>
      </c>
      <c r="C71" s="14" t="s">
        <v>141</v>
      </c>
      <c r="D71" s="308"/>
      <c r="E71" s="25">
        <v>884.54624999999987</v>
      </c>
      <c r="F71" s="68"/>
    </row>
    <row r="72" spans="1:6" ht="15.75" x14ac:dyDescent="0.25">
      <c r="A72" s="14" t="s">
        <v>146</v>
      </c>
      <c r="B72" s="15" t="s">
        <v>147</v>
      </c>
      <c r="C72" s="14" t="s">
        <v>141</v>
      </c>
      <c r="D72" s="308"/>
      <c r="E72" s="25">
        <v>1689.4739999999999</v>
      </c>
      <c r="F72" s="68"/>
    </row>
    <row r="73" spans="1:6" ht="15.75" x14ac:dyDescent="0.25">
      <c r="A73" s="14" t="s">
        <v>148</v>
      </c>
      <c r="B73" s="15" t="s">
        <v>149</v>
      </c>
      <c r="C73" s="14" t="s">
        <v>141</v>
      </c>
      <c r="D73" s="309"/>
      <c r="E73" s="25"/>
      <c r="F73" s="68"/>
    </row>
    <row r="74" spans="1:6" ht="31.5" x14ac:dyDescent="0.25">
      <c r="A74" s="14" t="s">
        <v>150</v>
      </c>
      <c r="B74" s="15" t="s">
        <v>151</v>
      </c>
      <c r="C74" s="14" t="s">
        <v>152</v>
      </c>
      <c r="D74" s="307">
        <v>112100</v>
      </c>
      <c r="E74" s="25">
        <f>E75+E76+E77+E78</f>
        <v>51726.003033824432</v>
      </c>
      <c r="F74" s="69"/>
    </row>
    <row r="75" spans="1:6" ht="15.75" x14ac:dyDescent="0.25">
      <c r="A75" s="14" t="s">
        <v>153</v>
      </c>
      <c r="B75" s="15" t="s">
        <v>143</v>
      </c>
      <c r="C75" s="14" t="s">
        <v>152</v>
      </c>
      <c r="D75" s="308"/>
      <c r="E75" s="25">
        <v>3966.4708000000001</v>
      </c>
      <c r="F75" s="69"/>
    </row>
    <row r="76" spans="1:6" ht="15.75" x14ac:dyDescent="0.25">
      <c r="A76" s="14" t="s">
        <v>154</v>
      </c>
      <c r="B76" s="15" t="s">
        <v>145</v>
      </c>
      <c r="C76" s="14" t="s">
        <v>152</v>
      </c>
      <c r="D76" s="308"/>
      <c r="E76" s="25">
        <v>3518.5664000000006</v>
      </c>
      <c r="F76" s="69"/>
    </row>
    <row r="77" spans="1:6" ht="15.75" x14ac:dyDescent="0.25">
      <c r="A77" s="14" t="s">
        <v>155</v>
      </c>
      <c r="B77" s="15" t="s">
        <v>147</v>
      </c>
      <c r="C77" s="14" t="s">
        <v>152</v>
      </c>
      <c r="D77" s="308"/>
      <c r="E77" s="25">
        <v>20154.199300017</v>
      </c>
      <c r="F77" s="69"/>
    </row>
    <row r="78" spans="1:6" ht="15.75" x14ac:dyDescent="0.25">
      <c r="A78" s="14" t="s">
        <v>156</v>
      </c>
      <c r="B78" s="15" t="s">
        <v>149</v>
      </c>
      <c r="C78" s="14" t="s">
        <v>152</v>
      </c>
      <c r="D78" s="308"/>
      <c r="E78" s="25">
        <v>24086.766533807429</v>
      </c>
      <c r="F78" s="69"/>
    </row>
    <row r="79" spans="1:6" ht="15.75" x14ac:dyDescent="0.25">
      <c r="A79" s="14" t="s">
        <v>157</v>
      </c>
      <c r="B79" s="15" t="s">
        <v>158</v>
      </c>
      <c r="C79" s="14" t="s">
        <v>152</v>
      </c>
      <c r="D79" s="308"/>
      <c r="E79" s="25">
        <f>E80+E81+E82+E83</f>
        <v>62853.652000000002</v>
      </c>
      <c r="F79" s="69"/>
    </row>
    <row r="80" spans="1:6" ht="15.75" x14ac:dyDescent="0.25">
      <c r="A80" s="14" t="s">
        <v>159</v>
      </c>
      <c r="B80" s="15" t="s">
        <v>143</v>
      </c>
      <c r="C80" s="14" t="s">
        <v>152</v>
      </c>
      <c r="D80" s="308"/>
      <c r="E80" s="25">
        <v>10339</v>
      </c>
      <c r="F80" s="69"/>
    </row>
    <row r="81" spans="1:6" ht="15.75" x14ac:dyDescent="0.25">
      <c r="A81" s="14" t="s">
        <v>160</v>
      </c>
      <c r="B81" s="15" t="s">
        <v>145</v>
      </c>
      <c r="C81" s="14" t="s">
        <v>152</v>
      </c>
      <c r="D81" s="308"/>
      <c r="E81" s="25">
        <v>14431.100000000002</v>
      </c>
      <c r="F81" s="69"/>
    </row>
    <row r="82" spans="1:6" ht="15.75" x14ac:dyDescent="0.25">
      <c r="A82" s="14" t="s">
        <v>161</v>
      </c>
      <c r="B82" s="15" t="s">
        <v>147</v>
      </c>
      <c r="C82" s="14" t="s">
        <v>152</v>
      </c>
      <c r="D82" s="308"/>
      <c r="E82" s="25">
        <v>38083.551999999996</v>
      </c>
      <c r="F82" s="69"/>
    </row>
    <row r="83" spans="1:6" ht="15.75" x14ac:dyDescent="0.25">
      <c r="A83" s="14" t="s">
        <v>162</v>
      </c>
      <c r="B83" s="15" t="s">
        <v>149</v>
      </c>
      <c r="C83" s="14" t="s">
        <v>152</v>
      </c>
      <c r="D83" s="309"/>
      <c r="E83" s="25">
        <v>0</v>
      </c>
      <c r="F83" s="69"/>
    </row>
    <row r="84" spans="1:6" ht="15.75" x14ac:dyDescent="0.25">
      <c r="A84" s="14" t="s">
        <v>163</v>
      </c>
      <c r="B84" s="15" t="s">
        <v>164</v>
      </c>
      <c r="C84" s="14" t="s">
        <v>165</v>
      </c>
      <c r="D84" s="307">
        <v>26624</v>
      </c>
      <c r="E84" s="25">
        <f>E85+E86+E87+E88</f>
        <v>28476.183940281742</v>
      </c>
      <c r="F84" s="69"/>
    </row>
    <row r="85" spans="1:6" ht="15.75" x14ac:dyDescent="0.25">
      <c r="A85" s="14" t="s">
        <v>166</v>
      </c>
      <c r="B85" s="15" t="s">
        <v>143</v>
      </c>
      <c r="C85" s="14" t="s">
        <v>165</v>
      </c>
      <c r="D85" s="308"/>
      <c r="E85" s="25">
        <v>2660.3470000000002</v>
      </c>
      <c r="F85" s="69"/>
    </row>
    <row r="86" spans="1:6" ht="15.75" x14ac:dyDescent="0.25">
      <c r="A86" s="14" t="s">
        <v>167</v>
      </c>
      <c r="B86" s="15" t="s">
        <v>145</v>
      </c>
      <c r="C86" s="14" t="s">
        <v>165</v>
      </c>
      <c r="D86" s="308"/>
      <c r="E86" s="25">
        <v>2547.6630000000005</v>
      </c>
      <c r="F86" s="69"/>
    </row>
    <row r="87" spans="1:6" ht="15.75" x14ac:dyDescent="0.25">
      <c r="A87" s="14" t="s">
        <v>168</v>
      </c>
      <c r="B87" s="15" t="s">
        <v>147</v>
      </c>
      <c r="C87" s="14" t="s">
        <v>165</v>
      </c>
      <c r="D87" s="308"/>
      <c r="E87" s="25">
        <v>13578.910285470001</v>
      </c>
      <c r="F87" s="69"/>
    </row>
    <row r="88" spans="1:6" ht="15.75" x14ac:dyDescent="0.25">
      <c r="A88" s="14" t="s">
        <v>169</v>
      </c>
      <c r="B88" s="15" t="s">
        <v>149</v>
      </c>
      <c r="C88" s="14" t="s">
        <v>165</v>
      </c>
      <c r="D88" s="309"/>
      <c r="E88" s="25">
        <v>9689.2636548117425</v>
      </c>
      <c r="F88" s="69"/>
    </row>
    <row r="89" spans="1:6" ht="15.75" x14ac:dyDescent="0.25">
      <c r="A89" s="14" t="s">
        <v>170</v>
      </c>
      <c r="B89" s="15" t="s">
        <v>171</v>
      </c>
      <c r="C89" s="14" t="s">
        <v>172</v>
      </c>
      <c r="D89" s="222"/>
      <c r="E89" s="70">
        <v>7.621146711108126E-2</v>
      </c>
      <c r="F89" s="69"/>
    </row>
    <row r="90" spans="1:6" ht="31.5" x14ac:dyDescent="0.25">
      <c r="A90" s="14" t="s">
        <v>173</v>
      </c>
      <c r="B90" s="15" t="s">
        <v>174</v>
      </c>
      <c r="C90" s="14" t="s">
        <v>21</v>
      </c>
      <c r="D90" s="25">
        <v>755962</v>
      </c>
      <c r="E90" s="25">
        <v>593296.59096000006</v>
      </c>
      <c r="F90" s="68"/>
    </row>
    <row r="91" spans="1:6" ht="31.5" x14ac:dyDescent="0.25">
      <c r="A91" s="14" t="s">
        <v>175</v>
      </c>
      <c r="B91" s="15" t="s">
        <v>176</v>
      </c>
      <c r="C91" s="14" t="s">
        <v>21</v>
      </c>
      <c r="D91" s="25"/>
      <c r="E91" s="25">
        <v>140864.64938000002</v>
      </c>
      <c r="F91" s="68"/>
    </row>
    <row r="92" spans="1:6" ht="47.25" x14ac:dyDescent="0.25">
      <c r="A92" s="14" t="s">
        <v>177</v>
      </c>
      <c r="B92" s="15" t="s">
        <v>178</v>
      </c>
      <c r="C92" s="14" t="s">
        <v>172</v>
      </c>
      <c r="D92" s="223" t="s">
        <v>179</v>
      </c>
      <c r="E92" s="42" t="s">
        <v>18</v>
      </c>
      <c r="F92" s="67" t="s">
        <v>18</v>
      </c>
    </row>
    <row r="93" spans="1:6" ht="15" customHeight="1" x14ac:dyDescent="0.25">
      <c r="A93" s="59"/>
      <c r="B93" s="71"/>
      <c r="C93" s="59"/>
      <c r="D93" s="72"/>
      <c r="E93" s="59"/>
      <c r="F93" s="73"/>
    </row>
    <row r="94" spans="1:6" ht="12.75" customHeight="1" x14ac:dyDescent="0.25">
      <c r="A94" s="59"/>
      <c r="B94" s="71"/>
      <c r="C94" s="59"/>
      <c r="D94" s="72"/>
      <c r="E94" s="59"/>
      <c r="F94" s="73"/>
    </row>
    <row r="95" spans="1:6" s="243" customFormat="1" ht="18.75" x14ac:dyDescent="0.3">
      <c r="A95" s="239"/>
      <c r="B95" s="240"/>
      <c r="C95" s="239"/>
      <c r="D95" s="241"/>
      <c r="E95" s="239"/>
      <c r="F95" s="242"/>
    </row>
    <row r="96" spans="1:6" ht="9" customHeight="1" x14ac:dyDescent="0.25">
      <c r="A96" s="59"/>
      <c r="B96" s="71"/>
      <c r="C96" s="59"/>
      <c r="D96" s="72"/>
      <c r="E96" s="59"/>
      <c r="F96" s="73"/>
    </row>
    <row r="97" spans="1:6" ht="0.75" customHeight="1" x14ac:dyDescent="0.25">
      <c r="A97" s="59"/>
      <c r="B97" s="71"/>
      <c r="C97" s="59"/>
      <c r="D97" s="72"/>
      <c r="E97" s="59"/>
      <c r="F97" s="73"/>
    </row>
    <row r="98" spans="1:6" ht="4.5" customHeight="1" x14ac:dyDescent="0.25">
      <c r="A98" s="59"/>
      <c r="B98" s="71"/>
      <c r="C98" s="59"/>
      <c r="D98" s="72"/>
      <c r="E98" s="59"/>
      <c r="F98" s="73"/>
    </row>
    <row r="99" spans="1:6" ht="15.75" x14ac:dyDescent="0.25">
      <c r="A99" s="59"/>
      <c r="B99" s="244"/>
      <c r="C99" s="59"/>
      <c r="D99" s="72"/>
      <c r="E99" s="59"/>
      <c r="F99" s="73"/>
    </row>
    <row r="100" spans="1:6" ht="15.75" x14ac:dyDescent="0.25">
      <c r="A100" s="59"/>
      <c r="B100" s="244"/>
      <c r="C100" s="59"/>
      <c r="D100" s="72"/>
      <c r="E100" s="59"/>
      <c r="F100" s="73"/>
    </row>
    <row r="101" spans="1:6" ht="15.75" x14ac:dyDescent="0.25">
      <c r="A101" s="59"/>
      <c r="B101" s="71"/>
      <c r="C101" s="59"/>
      <c r="D101" s="72"/>
      <c r="E101" s="59"/>
      <c r="F101" s="73"/>
    </row>
    <row r="102" spans="1:6" ht="15.75" x14ac:dyDescent="0.25">
      <c r="A102" s="59"/>
      <c r="B102" s="71"/>
      <c r="C102" s="59"/>
      <c r="D102" s="72"/>
      <c r="E102" s="59"/>
      <c r="F102" s="73"/>
    </row>
    <row r="103" spans="1:6" ht="15.75" x14ac:dyDescent="0.25">
      <c r="A103" s="59"/>
      <c r="B103" s="71"/>
      <c r="C103" s="59"/>
      <c r="D103" s="72"/>
      <c r="E103" s="59"/>
      <c r="F103" s="74"/>
    </row>
    <row r="104" spans="1:6" ht="15.75" x14ac:dyDescent="0.25">
      <c r="A104" s="59"/>
      <c r="B104" s="71"/>
      <c r="C104" s="59"/>
      <c r="D104" s="72"/>
      <c r="E104" s="61"/>
      <c r="F104" s="74"/>
    </row>
    <row r="105" spans="1:6" ht="15.75" x14ac:dyDescent="0.25">
      <c r="A105" s="59"/>
      <c r="B105" s="71"/>
      <c r="C105" s="59"/>
      <c r="D105" s="72"/>
      <c r="E105" s="11"/>
      <c r="F105" s="74"/>
    </row>
    <row r="106" spans="1:6" x14ac:dyDescent="0.25">
      <c r="E106" s="11"/>
    </row>
    <row r="107" spans="1:6" x14ac:dyDescent="0.25">
      <c r="E107" s="11"/>
    </row>
  </sheetData>
  <mergeCells count="12">
    <mergeCell ref="D69:D73"/>
    <mergeCell ref="D74:D83"/>
    <mergeCell ref="D84:D88"/>
    <mergeCell ref="A7:F7"/>
    <mergeCell ref="A8:F8"/>
    <mergeCell ref="A9:F9"/>
    <mergeCell ref="A10:F10"/>
    <mergeCell ref="A18:A19"/>
    <mergeCell ref="B18:B19"/>
    <mergeCell ref="C18:C19"/>
    <mergeCell ref="D18:E18"/>
    <mergeCell ref="F18:F19"/>
  </mergeCells>
  <pageMargins left="0.70866141732283472" right="0.70866141732283472" top="0.74803149606299213" bottom="0.74803149606299213" header="0.31496062992125984" footer="0.31496062992125984"/>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06"/>
  <sheetViews>
    <sheetView view="pageBreakPreview" topLeftCell="A67" zoomScale="71" zoomScaleNormal="100" zoomScaleSheetLayoutView="71" workbookViewId="0">
      <selection activeCell="F71" sqref="F71"/>
    </sheetView>
  </sheetViews>
  <sheetFormatPr defaultColWidth="0.85546875" defaultRowHeight="15" x14ac:dyDescent="0.25"/>
  <cols>
    <col min="1" max="1" width="15.28515625" style="79" customWidth="1"/>
    <col min="2" max="2" width="57.7109375" style="79" customWidth="1"/>
    <col min="3" max="3" width="11.7109375" style="79" customWidth="1"/>
    <col min="4" max="4" width="16" style="79" customWidth="1"/>
    <col min="5" max="5" width="19.42578125" style="113" customWidth="1"/>
    <col min="6" max="6" width="74.140625" style="79" customWidth="1"/>
    <col min="7" max="32" width="15.7109375" style="79" customWidth="1"/>
    <col min="33" max="70" width="5.85546875" style="79" customWidth="1"/>
    <col min="71" max="118" width="0.85546875" style="79"/>
    <col min="119" max="119" width="4" style="79" customWidth="1"/>
    <col min="120" max="128" width="0" style="79" hidden="1" customWidth="1"/>
    <col min="129" max="176" width="0.85546875" style="79"/>
    <col min="177" max="177" width="0.42578125" style="79" customWidth="1"/>
    <col min="178" max="178" width="0" style="79" hidden="1" customWidth="1"/>
    <col min="179" max="179" width="0.85546875" style="79" customWidth="1"/>
    <col min="180" max="185" width="0.85546875" style="79"/>
    <col min="186" max="186" width="6.7109375" style="79" customWidth="1"/>
    <col min="187" max="198" width="0.85546875" style="79"/>
    <col min="199" max="199" width="17.140625" style="79" customWidth="1"/>
    <col min="200" max="251" width="0" style="79" hidden="1" customWidth="1"/>
    <col min="252" max="257" width="0.85546875" style="79"/>
    <col min="258" max="258" width="1.5703125" style="79" customWidth="1"/>
    <col min="259" max="259" width="9.28515625" style="79" bestFit="1" customWidth="1"/>
    <col min="260" max="263" width="0.85546875" style="79"/>
    <col min="264" max="264" width="0.85546875" style="79" customWidth="1"/>
    <col min="265" max="267" width="0.85546875" style="79"/>
    <col min="268" max="268" width="9.28515625" style="79" bestFit="1" customWidth="1"/>
    <col min="269" max="374" width="0.85546875" style="79"/>
    <col min="375" max="375" width="4" style="79" customWidth="1"/>
    <col min="376" max="384" width="0" style="79" hidden="1" customWidth="1"/>
    <col min="385" max="432" width="0.85546875" style="79"/>
    <col min="433" max="433" width="0.42578125" style="79" customWidth="1"/>
    <col min="434" max="434" width="0" style="79" hidden="1" customWidth="1"/>
    <col min="435" max="435" width="0.85546875" style="79" customWidth="1"/>
    <col min="436" max="441" width="0.85546875" style="79"/>
    <col min="442" max="442" width="6.7109375" style="79" customWidth="1"/>
    <col min="443" max="454" width="0.85546875" style="79"/>
    <col min="455" max="455" width="17.140625" style="79" customWidth="1"/>
    <col min="456" max="507" width="0" style="79" hidden="1" customWidth="1"/>
    <col min="508" max="513" width="0.85546875" style="79"/>
    <col min="514" max="514" width="1.5703125" style="79" customWidth="1"/>
    <col min="515" max="515" width="9.28515625" style="79" bestFit="1" customWidth="1"/>
    <col min="516" max="519" width="0.85546875" style="79"/>
    <col min="520" max="520" width="0.85546875" style="79" customWidth="1"/>
    <col min="521" max="523" width="0.85546875" style="79"/>
    <col min="524" max="524" width="9.28515625" style="79" bestFit="1" customWidth="1"/>
    <col min="525" max="630" width="0.85546875" style="79"/>
    <col min="631" max="631" width="4" style="79" customWidth="1"/>
    <col min="632" max="640" width="0" style="79" hidden="1" customWidth="1"/>
    <col min="641" max="688" width="0.85546875" style="79"/>
    <col min="689" max="689" width="0.42578125" style="79" customWidth="1"/>
    <col min="690" max="690" width="0" style="79" hidden="1" customWidth="1"/>
    <col min="691" max="691" width="0.85546875" style="79" customWidth="1"/>
    <col min="692" max="697" width="0.85546875" style="79"/>
    <col min="698" max="698" width="6.7109375" style="79" customWidth="1"/>
    <col min="699" max="710" width="0.85546875" style="79"/>
    <col min="711" max="711" width="17.140625" style="79" customWidth="1"/>
    <col min="712" max="763" width="0" style="79" hidden="1" customWidth="1"/>
    <col min="764" max="769" width="0.85546875" style="79"/>
    <col min="770" max="770" width="1.5703125" style="79" customWidth="1"/>
    <col min="771" max="771" width="9.28515625" style="79" bestFit="1" customWidth="1"/>
    <col min="772" max="775" width="0.85546875" style="79"/>
    <col min="776" max="776" width="0.85546875" style="79" customWidth="1"/>
    <col min="777" max="779" width="0.85546875" style="79"/>
    <col min="780" max="780" width="9.28515625" style="79" bestFit="1" customWidth="1"/>
    <col min="781" max="886" width="0.85546875" style="79"/>
    <col min="887" max="887" width="4" style="79" customWidth="1"/>
    <col min="888" max="896" width="0" style="79" hidden="1" customWidth="1"/>
    <col min="897" max="944" width="0.85546875" style="79"/>
    <col min="945" max="945" width="0.42578125" style="79" customWidth="1"/>
    <col min="946" max="946" width="0" style="79" hidden="1" customWidth="1"/>
    <col min="947" max="947" width="0.85546875" style="79" customWidth="1"/>
    <col min="948" max="953" width="0.85546875" style="79"/>
    <col min="954" max="954" width="6.7109375" style="79" customWidth="1"/>
    <col min="955" max="966" width="0.85546875" style="79"/>
    <col min="967" max="967" width="17.140625" style="79" customWidth="1"/>
    <col min="968" max="1019" width="0" style="79" hidden="1" customWidth="1"/>
    <col min="1020" max="1025" width="0.85546875" style="79"/>
    <col min="1026" max="1026" width="1.5703125" style="79" customWidth="1"/>
    <col min="1027" max="1027" width="9.28515625" style="79" bestFit="1" customWidth="1"/>
    <col min="1028" max="1031" width="0.85546875" style="79"/>
    <col min="1032" max="1032" width="0.85546875" style="79" customWidth="1"/>
    <col min="1033" max="1035" width="0.85546875" style="79"/>
    <col min="1036" max="1036" width="9.28515625" style="79" bestFit="1" customWidth="1"/>
    <col min="1037" max="1142" width="0.85546875" style="79"/>
    <col min="1143" max="1143" width="4" style="79" customWidth="1"/>
    <col min="1144" max="1152" width="0" style="79" hidden="1" customWidth="1"/>
    <col min="1153" max="1200" width="0.85546875" style="79"/>
    <col min="1201" max="1201" width="0.42578125" style="79" customWidth="1"/>
    <col min="1202" max="1202" width="0" style="79" hidden="1" customWidth="1"/>
    <col min="1203" max="1203" width="0.85546875" style="79" customWidth="1"/>
    <col min="1204" max="1209" width="0.85546875" style="79"/>
    <col min="1210" max="1210" width="6.7109375" style="79" customWidth="1"/>
    <col min="1211" max="1222" width="0.85546875" style="79"/>
    <col min="1223" max="1223" width="17.140625" style="79" customWidth="1"/>
    <col min="1224" max="1275" width="0" style="79" hidden="1" customWidth="1"/>
    <col min="1276" max="1281" width="0.85546875" style="79"/>
    <col min="1282" max="1282" width="1.5703125" style="79" customWidth="1"/>
    <col min="1283" max="1283" width="9.28515625" style="79" bestFit="1" customWidth="1"/>
    <col min="1284" max="1287" width="0.85546875" style="79"/>
    <col min="1288" max="1288" width="0.85546875" style="79" customWidth="1"/>
    <col min="1289" max="1291" width="0.85546875" style="79"/>
    <col min="1292" max="1292" width="9.28515625" style="79" bestFit="1" customWidth="1"/>
    <col min="1293" max="1398" width="0.85546875" style="79"/>
    <col min="1399" max="1399" width="4" style="79" customWidth="1"/>
    <col min="1400" max="1408" width="0" style="79" hidden="1" customWidth="1"/>
    <col min="1409" max="1456" width="0.85546875" style="79"/>
    <col min="1457" max="1457" width="0.42578125" style="79" customWidth="1"/>
    <col min="1458" max="1458" width="0" style="79" hidden="1" customWidth="1"/>
    <col min="1459" max="1459" width="0.85546875" style="79" customWidth="1"/>
    <col min="1460" max="1465" width="0.85546875" style="79"/>
    <col min="1466" max="1466" width="6.7109375" style="79" customWidth="1"/>
    <col min="1467" max="1478" width="0.85546875" style="79"/>
    <col min="1479" max="1479" width="17.140625" style="79" customWidth="1"/>
    <col min="1480" max="1531" width="0" style="79" hidden="1" customWidth="1"/>
    <col min="1532" max="1537" width="0.85546875" style="79"/>
    <col min="1538" max="1538" width="1.5703125" style="79" customWidth="1"/>
    <col min="1539" max="1539" width="9.28515625" style="79" bestFit="1" customWidth="1"/>
    <col min="1540" max="1543" width="0.85546875" style="79"/>
    <col min="1544" max="1544" width="0.85546875" style="79" customWidth="1"/>
    <col min="1545" max="1547" width="0.85546875" style="79"/>
    <col min="1548" max="1548" width="9.28515625" style="79" bestFit="1" customWidth="1"/>
    <col min="1549" max="1654" width="0.85546875" style="79"/>
    <col min="1655" max="1655" width="4" style="79" customWidth="1"/>
    <col min="1656" max="1664" width="0" style="79" hidden="1" customWidth="1"/>
    <col min="1665" max="1712" width="0.85546875" style="79"/>
    <col min="1713" max="1713" width="0.42578125" style="79" customWidth="1"/>
    <col min="1714" max="1714" width="0" style="79" hidden="1" customWidth="1"/>
    <col min="1715" max="1715" width="0.85546875" style="79" customWidth="1"/>
    <col min="1716" max="1721" width="0.85546875" style="79"/>
    <col min="1722" max="1722" width="6.7109375" style="79" customWidth="1"/>
    <col min="1723" max="1734" width="0.85546875" style="79"/>
    <col min="1735" max="1735" width="17.140625" style="79" customWidth="1"/>
    <col min="1736" max="1787" width="0" style="79" hidden="1" customWidth="1"/>
    <col min="1788" max="1793" width="0.85546875" style="79"/>
    <col min="1794" max="1794" width="1.5703125" style="79" customWidth="1"/>
    <col min="1795" max="1795" width="9.28515625" style="79" bestFit="1" customWidth="1"/>
    <col min="1796" max="1799" width="0.85546875" style="79"/>
    <col min="1800" max="1800" width="0.85546875" style="79" customWidth="1"/>
    <col min="1801" max="1803" width="0.85546875" style="79"/>
    <col min="1804" max="1804" width="9.28515625" style="79" bestFit="1" customWidth="1"/>
    <col min="1805" max="1910" width="0.85546875" style="79"/>
    <col min="1911" max="1911" width="4" style="79" customWidth="1"/>
    <col min="1912" max="1920" width="0" style="79" hidden="1" customWidth="1"/>
    <col min="1921" max="1968" width="0.85546875" style="79"/>
    <col min="1969" max="1969" width="0.42578125" style="79" customWidth="1"/>
    <col min="1970" max="1970" width="0" style="79" hidden="1" customWidth="1"/>
    <col min="1971" max="1971" width="0.85546875" style="79" customWidth="1"/>
    <col min="1972" max="1977" width="0.85546875" style="79"/>
    <col min="1978" max="1978" width="6.7109375" style="79" customWidth="1"/>
    <col min="1979" max="1990" width="0.85546875" style="79"/>
    <col min="1991" max="1991" width="17.140625" style="79" customWidth="1"/>
    <col min="1992" max="2043" width="0" style="79" hidden="1" customWidth="1"/>
    <col min="2044" max="2049" width="0.85546875" style="79"/>
    <col min="2050" max="2050" width="1.5703125" style="79" customWidth="1"/>
    <col min="2051" max="2051" width="9.28515625" style="79" bestFit="1" customWidth="1"/>
    <col min="2052" max="2055" width="0.85546875" style="79"/>
    <col min="2056" max="2056" width="0.85546875" style="79" customWidth="1"/>
    <col min="2057" max="2059" width="0.85546875" style="79"/>
    <col min="2060" max="2060" width="9.28515625" style="79" bestFit="1" customWidth="1"/>
    <col min="2061" max="2166" width="0.85546875" style="79"/>
    <col min="2167" max="2167" width="4" style="79" customWidth="1"/>
    <col min="2168" max="2176" width="0" style="79" hidden="1" customWidth="1"/>
    <col min="2177" max="2224" width="0.85546875" style="79"/>
    <col min="2225" max="2225" width="0.42578125" style="79" customWidth="1"/>
    <col min="2226" max="2226" width="0" style="79" hidden="1" customWidth="1"/>
    <col min="2227" max="2227" width="0.85546875" style="79" customWidth="1"/>
    <col min="2228" max="2233" width="0.85546875" style="79"/>
    <col min="2234" max="2234" width="6.7109375" style="79" customWidth="1"/>
    <col min="2235" max="2246" width="0.85546875" style="79"/>
    <col min="2247" max="2247" width="17.140625" style="79" customWidth="1"/>
    <col min="2248" max="2299" width="0" style="79" hidden="1" customWidth="1"/>
    <col min="2300" max="2305" width="0.85546875" style="79"/>
    <col min="2306" max="2306" width="1.5703125" style="79" customWidth="1"/>
    <col min="2307" max="2307" width="9.28515625" style="79" bestFit="1" customWidth="1"/>
    <col min="2308" max="2311" width="0.85546875" style="79"/>
    <col min="2312" max="2312" width="0.85546875" style="79" customWidth="1"/>
    <col min="2313" max="2315" width="0.85546875" style="79"/>
    <col min="2316" max="2316" width="9.28515625" style="79" bestFit="1" customWidth="1"/>
    <col min="2317" max="2422" width="0.85546875" style="79"/>
    <col min="2423" max="2423" width="4" style="79" customWidth="1"/>
    <col min="2424" max="2432" width="0" style="79" hidden="1" customWidth="1"/>
    <col min="2433" max="2480" width="0.85546875" style="79"/>
    <col min="2481" max="2481" width="0.42578125" style="79" customWidth="1"/>
    <col min="2482" max="2482" width="0" style="79" hidden="1" customWidth="1"/>
    <col min="2483" max="2483" width="0.85546875" style="79" customWidth="1"/>
    <col min="2484" max="2489" width="0.85546875" style="79"/>
    <col min="2490" max="2490" width="6.7109375" style="79" customWidth="1"/>
    <col min="2491" max="2502" width="0.85546875" style="79"/>
    <col min="2503" max="2503" width="17.140625" style="79" customWidth="1"/>
    <col min="2504" max="2555" width="0" style="79" hidden="1" customWidth="1"/>
    <col min="2556" max="2561" width="0.85546875" style="79"/>
    <col min="2562" max="2562" width="1.5703125" style="79" customWidth="1"/>
    <col min="2563" max="2563" width="9.28515625" style="79" bestFit="1" customWidth="1"/>
    <col min="2564" max="2567" width="0.85546875" style="79"/>
    <col min="2568" max="2568" width="0.85546875" style="79" customWidth="1"/>
    <col min="2569" max="2571" width="0.85546875" style="79"/>
    <col min="2572" max="2572" width="9.28515625" style="79" bestFit="1" customWidth="1"/>
    <col min="2573" max="2678" width="0.85546875" style="79"/>
    <col min="2679" max="2679" width="4" style="79" customWidth="1"/>
    <col min="2680" max="2688" width="0" style="79" hidden="1" customWidth="1"/>
    <col min="2689" max="2736" width="0.85546875" style="79"/>
    <col min="2737" max="2737" width="0.42578125" style="79" customWidth="1"/>
    <col min="2738" max="2738" width="0" style="79" hidden="1" customWidth="1"/>
    <col min="2739" max="2739" width="0.85546875" style="79" customWidth="1"/>
    <col min="2740" max="2745" width="0.85546875" style="79"/>
    <col min="2746" max="2746" width="6.7109375" style="79" customWidth="1"/>
    <col min="2747" max="2758" width="0.85546875" style="79"/>
    <col min="2759" max="2759" width="17.140625" style="79" customWidth="1"/>
    <col min="2760" max="2811" width="0" style="79" hidden="1" customWidth="1"/>
    <col min="2812" max="2817" width="0.85546875" style="79"/>
    <col min="2818" max="2818" width="1.5703125" style="79" customWidth="1"/>
    <col min="2819" max="2819" width="9.28515625" style="79" bestFit="1" customWidth="1"/>
    <col min="2820" max="2823" width="0.85546875" style="79"/>
    <col min="2824" max="2824" width="0.85546875" style="79" customWidth="1"/>
    <col min="2825" max="2827" width="0.85546875" style="79"/>
    <col min="2828" max="2828" width="9.28515625" style="79" bestFit="1" customWidth="1"/>
    <col min="2829" max="2934" width="0.85546875" style="79"/>
    <col min="2935" max="2935" width="4" style="79" customWidth="1"/>
    <col min="2936" max="2944" width="0" style="79" hidden="1" customWidth="1"/>
    <col min="2945" max="2992" width="0.85546875" style="79"/>
    <col min="2993" max="2993" width="0.42578125" style="79" customWidth="1"/>
    <col min="2994" max="2994" width="0" style="79" hidden="1" customWidth="1"/>
    <col min="2995" max="2995" width="0.85546875" style="79" customWidth="1"/>
    <col min="2996" max="3001" width="0.85546875" style="79"/>
    <col min="3002" max="3002" width="6.7109375" style="79" customWidth="1"/>
    <col min="3003" max="3014" width="0.85546875" style="79"/>
    <col min="3015" max="3015" width="17.140625" style="79" customWidth="1"/>
    <col min="3016" max="3067" width="0" style="79" hidden="1" customWidth="1"/>
    <col min="3068" max="3073" width="0.85546875" style="79"/>
    <col min="3074" max="3074" width="1.5703125" style="79" customWidth="1"/>
    <col min="3075" max="3075" width="9.28515625" style="79" bestFit="1" customWidth="1"/>
    <col min="3076" max="3079" width="0.85546875" style="79"/>
    <col min="3080" max="3080" width="0.85546875" style="79" customWidth="1"/>
    <col min="3081" max="3083" width="0.85546875" style="79"/>
    <col min="3084" max="3084" width="9.28515625" style="79" bestFit="1" customWidth="1"/>
    <col min="3085" max="3190" width="0.85546875" style="79"/>
    <col min="3191" max="3191" width="4" style="79" customWidth="1"/>
    <col min="3192" max="3200" width="0" style="79" hidden="1" customWidth="1"/>
    <col min="3201" max="3248" width="0.85546875" style="79"/>
    <col min="3249" max="3249" width="0.42578125" style="79" customWidth="1"/>
    <col min="3250" max="3250" width="0" style="79" hidden="1" customWidth="1"/>
    <col min="3251" max="3251" width="0.85546875" style="79" customWidth="1"/>
    <col min="3252" max="3257" width="0.85546875" style="79"/>
    <col min="3258" max="3258" width="6.7109375" style="79" customWidth="1"/>
    <col min="3259" max="3270" width="0.85546875" style="79"/>
    <col min="3271" max="3271" width="17.140625" style="79" customWidth="1"/>
    <col min="3272" max="3323" width="0" style="79" hidden="1" customWidth="1"/>
    <col min="3324" max="3329" width="0.85546875" style="79"/>
    <col min="3330" max="3330" width="1.5703125" style="79" customWidth="1"/>
    <col min="3331" max="3331" width="9.28515625" style="79" bestFit="1" customWidth="1"/>
    <col min="3332" max="3335" width="0.85546875" style="79"/>
    <col min="3336" max="3336" width="0.85546875" style="79" customWidth="1"/>
    <col min="3337" max="3339" width="0.85546875" style="79"/>
    <col min="3340" max="3340" width="9.28515625" style="79" bestFit="1" customWidth="1"/>
    <col min="3341" max="3446" width="0.85546875" style="79"/>
    <col min="3447" max="3447" width="4" style="79" customWidth="1"/>
    <col min="3448" max="3456" width="0" style="79" hidden="1" customWidth="1"/>
    <col min="3457" max="3504" width="0.85546875" style="79"/>
    <col min="3505" max="3505" width="0.42578125" style="79" customWidth="1"/>
    <col min="3506" max="3506" width="0" style="79" hidden="1" customWidth="1"/>
    <col min="3507" max="3507" width="0.85546875" style="79" customWidth="1"/>
    <col min="3508" max="3513" width="0.85546875" style="79"/>
    <col min="3514" max="3514" width="6.7109375" style="79" customWidth="1"/>
    <col min="3515" max="3526" width="0.85546875" style="79"/>
    <col min="3527" max="3527" width="17.140625" style="79" customWidth="1"/>
    <col min="3528" max="3579" width="0" style="79" hidden="1" customWidth="1"/>
    <col min="3580" max="3585" width="0.85546875" style="79"/>
    <col min="3586" max="3586" width="1.5703125" style="79" customWidth="1"/>
    <col min="3587" max="3587" width="9.28515625" style="79" bestFit="1" customWidth="1"/>
    <col min="3588" max="3591" width="0.85546875" style="79"/>
    <col min="3592" max="3592" width="0.85546875" style="79" customWidth="1"/>
    <col min="3593" max="3595" width="0.85546875" style="79"/>
    <col min="3596" max="3596" width="9.28515625" style="79" bestFit="1" customWidth="1"/>
    <col min="3597" max="3702" width="0.85546875" style="79"/>
    <col min="3703" max="3703" width="4" style="79" customWidth="1"/>
    <col min="3704" max="3712" width="0" style="79" hidden="1" customWidth="1"/>
    <col min="3713" max="3760" width="0.85546875" style="79"/>
    <col min="3761" max="3761" width="0.42578125" style="79" customWidth="1"/>
    <col min="3762" max="3762" width="0" style="79" hidden="1" customWidth="1"/>
    <col min="3763" max="3763" width="0.85546875" style="79" customWidth="1"/>
    <col min="3764" max="3769" width="0.85546875" style="79"/>
    <col min="3770" max="3770" width="6.7109375" style="79" customWidth="1"/>
    <col min="3771" max="3782" width="0.85546875" style="79"/>
    <col min="3783" max="3783" width="17.140625" style="79" customWidth="1"/>
    <col min="3784" max="3835" width="0" style="79" hidden="1" customWidth="1"/>
    <col min="3836" max="3841" width="0.85546875" style="79"/>
    <col min="3842" max="3842" width="1.5703125" style="79" customWidth="1"/>
    <col min="3843" max="3843" width="9.28515625" style="79" bestFit="1" customWidth="1"/>
    <col min="3844" max="3847" width="0.85546875" style="79"/>
    <col min="3848" max="3848" width="0.85546875" style="79" customWidth="1"/>
    <col min="3849" max="3851" width="0.85546875" style="79"/>
    <col min="3852" max="3852" width="9.28515625" style="79" bestFit="1" customWidth="1"/>
    <col min="3853" max="3958" width="0.85546875" style="79"/>
    <col min="3959" max="3959" width="4" style="79" customWidth="1"/>
    <col min="3960" max="3968" width="0" style="79" hidden="1" customWidth="1"/>
    <col min="3969" max="4016" width="0.85546875" style="79"/>
    <col min="4017" max="4017" width="0.42578125" style="79" customWidth="1"/>
    <col min="4018" max="4018" width="0" style="79" hidden="1" customWidth="1"/>
    <col min="4019" max="4019" width="0.85546875" style="79" customWidth="1"/>
    <col min="4020" max="4025" width="0.85546875" style="79"/>
    <col min="4026" max="4026" width="6.7109375" style="79" customWidth="1"/>
    <col min="4027" max="4038" width="0.85546875" style="79"/>
    <col min="4039" max="4039" width="17.140625" style="79" customWidth="1"/>
    <col min="4040" max="4091" width="0" style="79" hidden="1" customWidth="1"/>
    <col min="4092" max="4097" width="0.85546875" style="79"/>
    <col min="4098" max="4098" width="1.5703125" style="79" customWidth="1"/>
    <col min="4099" max="4099" width="9.28515625" style="79" bestFit="1" customWidth="1"/>
    <col min="4100" max="4103" width="0.85546875" style="79"/>
    <col min="4104" max="4104" width="0.85546875" style="79" customWidth="1"/>
    <col min="4105" max="4107" width="0.85546875" style="79"/>
    <col min="4108" max="4108" width="9.28515625" style="79" bestFit="1" customWidth="1"/>
    <col min="4109" max="4214" width="0.85546875" style="79"/>
    <col min="4215" max="4215" width="4" style="79" customWidth="1"/>
    <col min="4216" max="4224" width="0" style="79" hidden="1" customWidth="1"/>
    <col min="4225" max="4272" width="0.85546875" style="79"/>
    <col min="4273" max="4273" width="0.42578125" style="79" customWidth="1"/>
    <col min="4274" max="4274" width="0" style="79" hidden="1" customWidth="1"/>
    <col min="4275" max="4275" width="0.85546875" style="79" customWidth="1"/>
    <col min="4276" max="4281" width="0.85546875" style="79"/>
    <col min="4282" max="4282" width="6.7109375" style="79" customWidth="1"/>
    <col min="4283" max="4294" width="0.85546875" style="79"/>
    <col min="4295" max="4295" width="17.140625" style="79" customWidth="1"/>
    <col min="4296" max="4347" width="0" style="79" hidden="1" customWidth="1"/>
    <col min="4348" max="4353" width="0.85546875" style="79"/>
    <col min="4354" max="4354" width="1.5703125" style="79" customWidth="1"/>
    <col min="4355" max="4355" width="9.28515625" style="79" bestFit="1" customWidth="1"/>
    <col min="4356" max="4359" width="0.85546875" style="79"/>
    <col min="4360" max="4360" width="0.85546875" style="79" customWidth="1"/>
    <col min="4361" max="4363" width="0.85546875" style="79"/>
    <col min="4364" max="4364" width="9.28515625" style="79" bestFit="1" customWidth="1"/>
    <col min="4365" max="4470" width="0.85546875" style="79"/>
    <col min="4471" max="4471" width="4" style="79" customWidth="1"/>
    <col min="4472" max="4480" width="0" style="79" hidden="1" customWidth="1"/>
    <col min="4481" max="4528" width="0.85546875" style="79"/>
    <col min="4529" max="4529" width="0.42578125" style="79" customWidth="1"/>
    <col min="4530" max="4530" width="0" style="79" hidden="1" customWidth="1"/>
    <col min="4531" max="4531" width="0.85546875" style="79" customWidth="1"/>
    <col min="4532" max="4537" width="0.85546875" style="79"/>
    <col min="4538" max="4538" width="6.7109375" style="79" customWidth="1"/>
    <col min="4539" max="4550" width="0.85546875" style="79"/>
    <col min="4551" max="4551" width="17.140625" style="79" customWidth="1"/>
    <col min="4552" max="4603" width="0" style="79" hidden="1" customWidth="1"/>
    <col min="4604" max="4609" width="0.85546875" style="79"/>
    <col min="4610" max="4610" width="1.5703125" style="79" customWidth="1"/>
    <col min="4611" max="4611" width="9.28515625" style="79" bestFit="1" customWidth="1"/>
    <col min="4612" max="4615" width="0.85546875" style="79"/>
    <col min="4616" max="4616" width="0.85546875" style="79" customWidth="1"/>
    <col min="4617" max="4619" width="0.85546875" style="79"/>
    <col min="4620" max="4620" width="9.28515625" style="79" bestFit="1" customWidth="1"/>
    <col min="4621" max="4726" width="0.85546875" style="79"/>
    <col min="4727" max="4727" width="4" style="79" customWidth="1"/>
    <col min="4728" max="4736" width="0" style="79" hidden="1" customWidth="1"/>
    <col min="4737" max="4784" width="0.85546875" style="79"/>
    <col min="4785" max="4785" width="0.42578125" style="79" customWidth="1"/>
    <col min="4786" max="4786" width="0" style="79" hidden="1" customWidth="1"/>
    <col min="4787" max="4787" width="0.85546875" style="79" customWidth="1"/>
    <col min="4788" max="4793" width="0.85546875" style="79"/>
    <col min="4794" max="4794" width="6.7109375" style="79" customWidth="1"/>
    <col min="4795" max="4806" width="0.85546875" style="79"/>
    <col min="4807" max="4807" width="17.140625" style="79" customWidth="1"/>
    <col min="4808" max="4859" width="0" style="79" hidden="1" customWidth="1"/>
    <col min="4860" max="4865" width="0.85546875" style="79"/>
    <col min="4866" max="4866" width="1.5703125" style="79" customWidth="1"/>
    <col min="4867" max="4867" width="9.28515625" style="79" bestFit="1" customWidth="1"/>
    <col min="4868" max="4871" width="0.85546875" style="79"/>
    <col min="4872" max="4872" width="0.85546875" style="79" customWidth="1"/>
    <col min="4873" max="4875" width="0.85546875" style="79"/>
    <col min="4876" max="4876" width="9.28515625" style="79" bestFit="1" customWidth="1"/>
    <col min="4877" max="4982" width="0.85546875" style="79"/>
    <col min="4983" max="4983" width="4" style="79" customWidth="1"/>
    <col min="4984" max="4992" width="0" style="79" hidden="1" customWidth="1"/>
    <col min="4993" max="5040" width="0.85546875" style="79"/>
    <col min="5041" max="5041" width="0.42578125" style="79" customWidth="1"/>
    <col min="5042" max="5042" width="0" style="79" hidden="1" customWidth="1"/>
    <col min="5043" max="5043" width="0.85546875" style="79" customWidth="1"/>
    <col min="5044" max="5049" width="0.85546875" style="79"/>
    <col min="5050" max="5050" width="6.7109375" style="79" customWidth="1"/>
    <col min="5051" max="5062" width="0.85546875" style="79"/>
    <col min="5063" max="5063" width="17.140625" style="79" customWidth="1"/>
    <col min="5064" max="5115" width="0" style="79" hidden="1" customWidth="1"/>
    <col min="5116" max="5121" width="0.85546875" style="79"/>
    <col min="5122" max="5122" width="1.5703125" style="79" customWidth="1"/>
    <col min="5123" max="5123" width="9.28515625" style="79" bestFit="1" customWidth="1"/>
    <col min="5124" max="5127" width="0.85546875" style="79"/>
    <col min="5128" max="5128" width="0.85546875" style="79" customWidth="1"/>
    <col min="5129" max="5131" width="0.85546875" style="79"/>
    <col min="5132" max="5132" width="9.28515625" style="79" bestFit="1" customWidth="1"/>
    <col min="5133" max="5238" width="0.85546875" style="79"/>
    <col min="5239" max="5239" width="4" style="79" customWidth="1"/>
    <col min="5240" max="5248" width="0" style="79" hidden="1" customWidth="1"/>
    <col min="5249" max="5296" width="0.85546875" style="79"/>
    <col min="5297" max="5297" width="0.42578125" style="79" customWidth="1"/>
    <col min="5298" max="5298" width="0" style="79" hidden="1" customWidth="1"/>
    <col min="5299" max="5299" width="0.85546875" style="79" customWidth="1"/>
    <col min="5300" max="5305" width="0.85546875" style="79"/>
    <col min="5306" max="5306" width="6.7109375" style="79" customWidth="1"/>
    <col min="5307" max="5318" width="0.85546875" style="79"/>
    <col min="5319" max="5319" width="17.140625" style="79" customWidth="1"/>
    <col min="5320" max="5371" width="0" style="79" hidden="1" customWidth="1"/>
    <col min="5372" max="5377" width="0.85546875" style="79"/>
    <col min="5378" max="5378" width="1.5703125" style="79" customWidth="1"/>
    <col min="5379" max="5379" width="9.28515625" style="79" bestFit="1" customWidth="1"/>
    <col min="5380" max="5383" width="0.85546875" style="79"/>
    <col min="5384" max="5384" width="0.85546875" style="79" customWidth="1"/>
    <col min="5385" max="5387" width="0.85546875" style="79"/>
    <col min="5388" max="5388" width="9.28515625" style="79" bestFit="1" customWidth="1"/>
    <col min="5389" max="5494" width="0.85546875" style="79"/>
    <col min="5495" max="5495" width="4" style="79" customWidth="1"/>
    <col min="5496" max="5504" width="0" style="79" hidden="1" customWidth="1"/>
    <col min="5505" max="5552" width="0.85546875" style="79"/>
    <col min="5553" max="5553" width="0.42578125" style="79" customWidth="1"/>
    <col min="5554" max="5554" width="0" style="79" hidden="1" customWidth="1"/>
    <col min="5555" max="5555" width="0.85546875" style="79" customWidth="1"/>
    <col min="5556" max="5561" width="0.85546875" style="79"/>
    <col min="5562" max="5562" width="6.7109375" style="79" customWidth="1"/>
    <col min="5563" max="5574" width="0.85546875" style="79"/>
    <col min="5575" max="5575" width="17.140625" style="79" customWidth="1"/>
    <col min="5576" max="5627" width="0" style="79" hidden="1" customWidth="1"/>
    <col min="5628" max="5633" width="0.85546875" style="79"/>
    <col min="5634" max="5634" width="1.5703125" style="79" customWidth="1"/>
    <col min="5635" max="5635" width="9.28515625" style="79" bestFit="1" customWidth="1"/>
    <col min="5636" max="5639" width="0.85546875" style="79"/>
    <col min="5640" max="5640" width="0.85546875" style="79" customWidth="1"/>
    <col min="5641" max="5643" width="0.85546875" style="79"/>
    <col min="5644" max="5644" width="9.28515625" style="79" bestFit="1" customWidth="1"/>
    <col min="5645" max="5750" width="0.85546875" style="79"/>
    <col min="5751" max="5751" width="4" style="79" customWidth="1"/>
    <col min="5752" max="5760" width="0" style="79" hidden="1" customWidth="1"/>
    <col min="5761" max="5808" width="0.85546875" style="79"/>
    <col min="5809" max="5809" width="0.42578125" style="79" customWidth="1"/>
    <col min="5810" max="5810" width="0" style="79" hidden="1" customWidth="1"/>
    <col min="5811" max="5811" width="0.85546875" style="79" customWidth="1"/>
    <col min="5812" max="5817" width="0.85546875" style="79"/>
    <col min="5818" max="5818" width="6.7109375" style="79" customWidth="1"/>
    <col min="5819" max="5830" width="0.85546875" style="79"/>
    <col min="5831" max="5831" width="17.140625" style="79" customWidth="1"/>
    <col min="5832" max="5883" width="0" style="79" hidden="1" customWidth="1"/>
    <col min="5884" max="5889" width="0.85546875" style="79"/>
    <col min="5890" max="5890" width="1.5703125" style="79" customWidth="1"/>
    <col min="5891" max="5891" width="9.28515625" style="79" bestFit="1" customWidth="1"/>
    <col min="5892" max="5895" width="0.85546875" style="79"/>
    <col min="5896" max="5896" width="0.85546875" style="79" customWidth="1"/>
    <col min="5897" max="5899" width="0.85546875" style="79"/>
    <col min="5900" max="5900" width="9.28515625" style="79" bestFit="1" customWidth="1"/>
    <col min="5901" max="6006" width="0.85546875" style="79"/>
    <col min="6007" max="6007" width="4" style="79" customWidth="1"/>
    <col min="6008" max="6016" width="0" style="79" hidden="1" customWidth="1"/>
    <col min="6017" max="6064" width="0.85546875" style="79"/>
    <col min="6065" max="6065" width="0.42578125" style="79" customWidth="1"/>
    <col min="6066" max="6066" width="0" style="79" hidden="1" customWidth="1"/>
    <col min="6067" max="6067" width="0.85546875" style="79" customWidth="1"/>
    <col min="6068" max="6073" width="0.85546875" style="79"/>
    <col min="6074" max="6074" width="6.7109375" style="79" customWidth="1"/>
    <col min="6075" max="6086" width="0.85546875" style="79"/>
    <col min="6087" max="6087" width="17.140625" style="79" customWidth="1"/>
    <col min="6088" max="6139" width="0" style="79" hidden="1" customWidth="1"/>
    <col min="6140" max="6145" width="0.85546875" style="79"/>
    <col min="6146" max="6146" width="1.5703125" style="79" customWidth="1"/>
    <col min="6147" max="6147" width="9.28515625" style="79" bestFit="1" customWidth="1"/>
    <col min="6148" max="6151" width="0.85546875" style="79"/>
    <col min="6152" max="6152" width="0.85546875" style="79" customWidth="1"/>
    <col min="6153" max="6155" width="0.85546875" style="79"/>
    <col min="6156" max="6156" width="9.28515625" style="79" bestFit="1" customWidth="1"/>
    <col min="6157" max="6262" width="0.85546875" style="79"/>
    <col min="6263" max="6263" width="4" style="79" customWidth="1"/>
    <col min="6264" max="6272" width="0" style="79" hidden="1" customWidth="1"/>
    <col min="6273" max="6320" width="0.85546875" style="79"/>
    <col min="6321" max="6321" width="0.42578125" style="79" customWidth="1"/>
    <col min="6322" max="6322" width="0" style="79" hidden="1" customWidth="1"/>
    <col min="6323" max="6323" width="0.85546875" style="79" customWidth="1"/>
    <col min="6324" max="6329" width="0.85546875" style="79"/>
    <col min="6330" max="6330" width="6.7109375" style="79" customWidth="1"/>
    <col min="6331" max="6342" width="0.85546875" style="79"/>
    <col min="6343" max="6343" width="17.140625" style="79" customWidth="1"/>
    <col min="6344" max="6395" width="0" style="79" hidden="1" customWidth="1"/>
    <col min="6396" max="6401" width="0.85546875" style="79"/>
    <col min="6402" max="6402" width="1.5703125" style="79" customWidth="1"/>
    <col min="6403" max="6403" width="9.28515625" style="79" bestFit="1" customWidth="1"/>
    <col min="6404" max="6407" width="0.85546875" style="79"/>
    <col min="6408" max="6408" width="0.85546875" style="79" customWidth="1"/>
    <col min="6409" max="6411" width="0.85546875" style="79"/>
    <col min="6412" max="6412" width="9.28515625" style="79" bestFit="1" customWidth="1"/>
    <col min="6413" max="6518" width="0.85546875" style="79"/>
    <col min="6519" max="6519" width="4" style="79" customWidth="1"/>
    <col min="6520" max="6528" width="0" style="79" hidden="1" customWidth="1"/>
    <col min="6529" max="6576" width="0.85546875" style="79"/>
    <col min="6577" max="6577" width="0.42578125" style="79" customWidth="1"/>
    <col min="6578" max="6578" width="0" style="79" hidden="1" customWidth="1"/>
    <col min="6579" max="6579" width="0.85546875" style="79" customWidth="1"/>
    <col min="6580" max="6585" width="0.85546875" style="79"/>
    <col min="6586" max="6586" width="6.7109375" style="79" customWidth="1"/>
    <col min="6587" max="6598" width="0.85546875" style="79"/>
    <col min="6599" max="6599" width="17.140625" style="79" customWidth="1"/>
    <col min="6600" max="6651" width="0" style="79" hidden="1" customWidth="1"/>
    <col min="6652" max="6657" width="0.85546875" style="79"/>
    <col min="6658" max="6658" width="1.5703125" style="79" customWidth="1"/>
    <col min="6659" max="6659" width="9.28515625" style="79" bestFit="1" customWidth="1"/>
    <col min="6660" max="6663" width="0.85546875" style="79"/>
    <col min="6664" max="6664" width="0.85546875" style="79" customWidth="1"/>
    <col min="6665" max="6667" width="0.85546875" style="79"/>
    <col min="6668" max="6668" width="9.28515625" style="79" bestFit="1" customWidth="1"/>
    <col min="6669" max="6774" width="0.85546875" style="79"/>
    <col min="6775" max="6775" width="4" style="79" customWidth="1"/>
    <col min="6776" max="6784" width="0" style="79" hidden="1" customWidth="1"/>
    <col min="6785" max="6832" width="0.85546875" style="79"/>
    <col min="6833" max="6833" width="0.42578125" style="79" customWidth="1"/>
    <col min="6834" max="6834" width="0" style="79" hidden="1" customWidth="1"/>
    <col min="6835" max="6835" width="0.85546875" style="79" customWidth="1"/>
    <col min="6836" max="6841" width="0.85546875" style="79"/>
    <col min="6842" max="6842" width="6.7109375" style="79" customWidth="1"/>
    <col min="6843" max="6854" width="0.85546875" style="79"/>
    <col min="6855" max="6855" width="17.140625" style="79" customWidth="1"/>
    <col min="6856" max="6907" width="0" style="79" hidden="1" customWidth="1"/>
    <col min="6908" max="6913" width="0.85546875" style="79"/>
    <col min="6914" max="6914" width="1.5703125" style="79" customWidth="1"/>
    <col min="6915" max="6915" width="9.28515625" style="79" bestFit="1" customWidth="1"/>
    <col min="6916" max="6919" width="0.85546875" style="79"/>
    <col min="6920" max="6920" width="0.85546875" style="79" customWidth="1"/>
    <col min="6921" max="6923" width="0.85546875" style="79"/>
    <col min="6924" max="6924" width="9.28515625" style="79" bestFit="1" customWidth="1"/>
    <col min="6925" max="7030" width="0.85546875" style="79"/>
    <col min="7031" max="7031" width="4" style="79" customWidth="1"/>
    <col min="7032" max="7040" width="0" style="79" hidden="1" customWidth="1"/>
    <col min="7041" max="7088" width="0.85546875" style="79"/>
    <col min="7089" max="7089" width="0.42578125" style="79" customWidth="1"/>
    <col min="7090" max="7090" width="0" style="79" hidden="1" customWidth="1"/>
    <col min="7091" max="7091" width="0.85546875" style="79" customWidth="1"/>
    <col min="7092" max="7097" width="0.85546875" style="79"/>
    <col min="7098" max="7098" width="6.7109375" style="79" customWidth="1"/>
    <col min="7099" max="7110" width="0.85546875" style="79"/>
    <col min="7111" max="7111" width="17.140625" style="79" customWidth="1"/>
    <col min="7112" max="7163" width="0" style="79" hidden="1" customWidth="1"/>
    <col min="7164" max="7169" width="0.85546875" style="79"/>
    <col min="7170" max="7170" width="1.5703125" style="79" customWidth="1"/>
    <col min="7171" max="7171" width="9.28515625" style="79" bestFit="1" customWidth="1"/>
    <col min="7172" max="7175" width="0.85546875" style="79"/>
    <col min="7176" max="7176" width="0.85546875" style="79" customWidth="1"/>
    <col min="7177" max="7179" width="0.85546875" style="79"/>
    <col min="7180" max="7180" width="9.28515625" style="79" bestFit="1" customWidth="1"/>
    <col min="7181" max="7286" width="0.85546875" style="79"/>
    <col min="7287" max="7287" width="4" style="79" customWidth="1"/>
    <col min="7288" max="7296" width="0" style="79" hidden="1" customWidth="1"/>
    <col min="7297" max="7344" width="0.85546875" style="79"/>
    <col min="7345" max="7345" width="0.42578125" style="79" customWidth="1"/>
    <col min="7346" max="7346" width="0" style="79" hidden="1" customWidth="1"/>
    <col min="7347" max="7347" width="0.85546875" style="79" customWidth="1"/>
    <col min="7348" max="7353" width="0.85546875" style="79"/>
    <col min="7354" max="7354" width="6.7109375" style="79" customWidth="1"/>
    <col min="7355" max="7366" width="0.85546875" style="79"/>
    <col min="7367" max="7367" width="17.140625" style="79" customWidth="1"/>
    <col min="7368" max="7419" width="0" style="79" hidden="1" customWidth="1"/>
    <col min="7420" max="7425" width="0.85546875" style="79"/>
    <col min="7426" max="7426" width="1.5703125" style="79" customWidth="1"/>
    <col min="7427" max="7427" width="9.28515625" style="79" bestFit="1" customWidth="1"/>
    <col min="7428" max="7431" width="0.85546875" style="79"/>
    <col min="7432" max="7432" width="0.85546875" style="79" customWidth="1"/>
    <col min="7433" max="7435" width="0.85546875" style="79"/>
    <col min="7436" max="7436" width="9.28515625" style="79" bestFit="1" customWidth="1"/>
    <col min="7437" max="7542" width="0.85546875" style="79"/>
    <col min="7543" max="7543" width="4" style="79" customWidth="1"/>
    <col min="7544" max="7552" width="0" style="79" hidden="1" customWidth="1"/>
    <col min="7553" max="7600" width="0.85546875" style="79"/>
    <col min="7601" max="7601" width="0.42578125" style="79" customWidth="1"/>
    <col min="7602" max="7602" width="0" style="79" hidden="1" customWidth="1"/>
    <col min="7603" max="7603" width="0.85546875" style="79" customWidth="1"/>
    <col min="7604" max="7609" width="0.85546875" style="79"/>
    <col min="7610" max="7610" width="6.7109375" style="79" customWidth="1"/>
    <col min="7611" max="7622" width="0.85546875" style="79"/>
    <col min="7623" max="7623" width="17.140625" style="79" customWidth="1"/>
    <col min="7624" max="7675" width="0" style="79" hidden="1" customWidth="1"/>
    <col min="7676" max="7681" width="0.85546875" style="79"/>
    <col min="7682" max="7682" width="1.5703125" style="79" customWidth="1"/>
    <col min="7683" max="7683" width="9.28515625" style="79" bestFit="1" customWidth="1"/>
    <col min="7684" max="7687" width="0.85546875" style="79"/>
    <col min="7688" max="7688" width="0.85546875" style="79" customWidth="1"/>
    <col min="7689" max="7691" width="0.85546875" style="79"/>
    <col min="7692" max="7692" width="9.28515625" style="79" bestFit="1" customWidth="1"/>
    <col min="7693" max="7798" width="0.85546875" style="79"/>
    <col min="7799" max="7799" width="4" style="79" customWidth="1"/>
    <col min="7800" max="7808" width="0" style="79" hidden="1" customWidth="1"/>
    <col min="7809" max="7856" width="0.85546875" style="79"/>
    <col min="7857" max="7857" width="0.42578125" style="79" customWidth="1"/>
    <col min="7858" max="7858" width="0" style="79" hidden="1" customWidth="1"/>
    <col min="7859" max="7859" width="0.85546875" style="79" customWidth="1"/>
    <col min="7860" max="7865" width="0.85546875" style="79"/>
    <col min="7866" max="7866" width="6.7109375" style="79" customWidth="1"/>
    <col min="7867" max="7878" width="0.85546875" style="79"/>
    <col min="7879" max="7879" width="17.140625" style="79" customWidth="1"/>
    <col min="7880" max="7931" width="0" style="79" hidden="1" customWidth="1"/>
    <col min="7932" max="7937" width="0.85546875" style="79"/>
    <col min="7938" max="7938" width="1.5703125" style="79" customWidth="1"/>
    <col min="7939" max="7939" width="9.28515625" style="79" bestFit="1" customWidth="1"/>
    <col min="7940" max="7943" width="0.85546875" style="79"/>
    <col min="7944" max="7944" width="0.85546875" style="79" customWidth="1"/>
    <col min="7945" max="7947" width="0.85546875" style="79"/>
    <col min="7948" max="7948" width="9.28515625" style="79" bestFit="1" customWidth="1"/>
    <col min="7949" max="8054" width="0.85546875" style="79"/>
    <col min="8055" max="8055" width="4" style="79" customWidth="1"/>
    <col min="8056" max="8064" width="0" style="79" hidden="1" customWidth="1"/>
    <col min="8065" max="8112" width="0.85546875" style="79"/>
    <col min="8113" max="8113" width="0.42578125" style="79" customWidth="1"/>
    <col min="8114" max="8114" width="0" style="79" hidden="1" customWidth="1"/>
    <col min="8115" max="8115" width="0.85546875" style="79" customWidth="1"/>
    <col min="8116" max="8121" width="0.85546875" style="79"/>
    <col min="8122" max="8122" width="6.7109375" style="79" customWidth="1"/>
    <col min="8123" max="8134" width="0.85546875" style="79"/>
    <col min="8135" max="8135" width="17.140625" style="79" customWidth="1"/>
    <col min="8136" max="8187" width="0" style="79" hidden="1" customWidth="1"/>
    <col min="8188" max="8193" width="0.85546875" style="79"/>
    <col min="8194" max="8194" width="1.5703125" style="79" customWidth="1"/>
    <col min="8195" max="8195" width="9.28515625" style="79" bestFit="1" customWidth="1"/>
    <col min="8196" max="8199" width="0.85546875" style="79"/>
    <col min="8200" max="8200" width="0.85546875" style="79" customWidth="1"/>
    <col min="8201" max="8203" width="0.85546875" style="79"/>
    <col min="8204" max="8204" width="9.28515625" style="79" bestFit="1" customWidth="1"/>
    <col min="8205" max="8310" width="0.85546875" style="79"/>
    <col min="8311" max="8311" width="4" style="79" customWidth="1"/>
    <col min="8312" max="8320" width="0" style="79" hidden="1" customWidth="1"/>
    <col min="8321" max="8368" width="0.85546875" style="79"/>
    <col min="8369" max="8369" width="0.42578125" style="79" customWidth="1"/>
    <col min="8370" max="8370" width="0" style="79" hidden="1" customWidth="1"/>
    <col min="8371" max="8371" width="0.85546875" style="79" customWidth="1"/>
    <col min="8372" max="8377" width="0.85546875" style="79"/>
    <col min="8378" max="8378" width="6.7109375" style="79" customWidth="1"/>
    <col min="8379" max="8390" width="0.85546875" style="79"/>
    <col min="8391" max="8391" width="17.140625" style="79" customWidth="1"/>
    <col min="8392" max="8443" width="0" style="79" hidden="1" customWidth="1"/>
    <col min="8444" max="8449" width="0.85546875" style="79"/>
    <col min="8450" max="8450" width="1.5703125" style="79" customWidth="1"/>
    <col min="8451" max="8451" width="9.28515625" style="79" bestFit="1" customWidth="1"/>
    <col min="8452" max="8455" width="0.85546875" style="79"/>
    <col min="8456" max="8456" width="0.85546875" style="79" customWidth="1"/>
    <col min="8457" max="8459" width="0.85546875" style="79"/>
    <col min="8460" max="8460" width="9.28515625" style="79" bestFit="1" customWidth="1"/>
    <col min="8461" max="8566" width="0.85546875" style="79"/>
    <col min="8567" max="8567" width="4" style="79" customWidth="1"/>
    <col min="8568" max="8576" width="0" style="79" hidden="1" customWidth="1"/>
    <col min="8577" max="8624" width="0.85546875" style="79"/>
    <col min="8625" max="8625" width="0.42578125" style="79" customWidth="1"/>
    <col min="8626" max="8626" width="0" style="79" hidden="1" customWidth="1"/>
    <col min="8627" max="8627" width="0.85546875" style="79" customWidth="1"/>
    <col min="8628" max="8633" width="0.85546875" style="79"/>
    <col min="8634" max="8634" width="6.7109375" style="79" customWidth="1"/>
    <col min="8635" max="8646" width="0.85546875" style="79"/>
    <col min="8647" max="8647" width="17.140625" style="79" customWidth="1"/>
    <col min="8648" max="8699" width="0" style="79" hidden="1" customWidth="1"/>
    <col min="8700" max="8705" width="0.85546875" style="79"/>
    <col min="8706" max="8706" width="1.5703125" style="79" customWidth="1"/>
    <col min="8707" max="8707" width="9.28515625" style="79" bestFit="1" customWidth="1"/>
    <col min="8708" max="8711" width="0.85546875" style="79"/>
    <col min="8712" max="8712" width="0.85546875" style="79" customWidth="1"/>
    <col min="8713" max="8715" width="0.85546875" style="79"/>
    <col min="8716" max="8716" width="9.28515625" style="79" bestFit="1" customWidth="1"/>
    <col min="8717" max="8822" width="0.85546875" style="79"/>
    <col min="8823" max="8823" width="4" style="79" customWidth="1"/>
    <col min="8824" max="8832" width="0" style="79" hidden="1" customWidth="1"/>
    <col min="8833" max="8880" width="0.85546875" style="79"/>
    <col min="8881" max="8881" width="0.42578125" style="79" customWidth="1"/>
    <col min="8882" max="8882" width="0" style="79" hidden="1" customWidth="1"/>
    <col min="8883" max="8883" width="0.85546875" style="79" customWidth="1"/>
    <col min="8884" max="8889" width="0.85546875" style="79"/>
    <col min="8890" max="8890" width="6.7109375" style="79" customWidth="1"/>
    <col min="8891" max="8902" width="0.85546875" style="79"/>
    <col min="8903" max="8903" width="17.140625" style="79" customWidth="1"/>
    <col min="8904" max="8955" width="0" style="79" hidden="1" customWidth="1"/>
    <col min="8956" max="8961" width="0.85546875" style="79"/>
    <col min="8962" max="8962" width="1.5703125" style="79" customWidth="1"/>
    <col min="8963" max="8963" width="9.28515625" style="79" bestFit="1" customWidth="1"/>
    <col min="8964" max="8967" width="0.85546875" style="79"/>
    <col min="8968" max="8968" width="0.85546875" style="79" customWidth="1"/>
    <col min="8969" max="8971" width="0.85546875" style="79"/>
    <col min="8972" max="8972" width="9.28515625" style="79" bestFit="1" customWidth="1"/>
    <col min="8973" max="9078" width="0.85546875" style="79"/>
    <col min="9079" max="9079" width="4" style="79" customWidth="1"/>
    <col min="9080" max="9088" width="0" style="79" hidden="1" customWidth="1"/>
    <col min="9089" max="9136" width="0.85546875" style="79"/>
    <col min="9137" max="9137" width="0.42578125" style="79" customWidth="1"/>
    <col min="9138" max="9138" width="0" style="79" hidden="1" customWidth="1"/>
    <col min="9139" max="9139" width="0.85546875" style="79" customWidth="1"/>
    <col min="9140" max="9145" width="0.85546875" style="79"/>
    <col min="9146" max="9146" width="6.7109375" style="79" customWidth="1"/>
    <col min="9147" max="9158" width="0.85546875" style="79"/>
    <col min="9159" max="9159" width="17.140625" style="79" customWidth="1"/>
    <col min="9160" max="9211" width="0" style="79" hidden="1" customWidth="1"/>
    <col min="9212" max="9217" width="0.85546875" style="79"/>
    <col min="9218" max="9218" width="1.5703125" style="79" customWidth="1"/>
    <col min="9219" max="9219" width="9.28515625" style="79" bestFit="1" customWidth="1"/>
    <col min="9220" max="9223" width="0.85546875" style="79"/>
    <col min="9224" max="9224" width="0.85546875" style="79" customWidth="1"/>
    <col min="9225" max="9227" width="0.85546875" style="79"/>
    <col min="9228" max="9228" width="9.28515625" style="79" bestFit="1" customWidth="1"/>
    <col min="9229" max="9334" width="0.85546875" style="79"/>
    <col min="9335" max="9335" width="4" style="79" customWidth="1"/>
    <col min="9336" max="9344" width="0" style="79" hidden="1" customWidth="1"/>
    <col min="9345" max="9392" width="0.85546875" style="79"/>
    <col min="9393" max="9393" width="0.42578125" style="79" customWidth="1"/>
    <col min="9394" max="9394" width="0" style="79" hidden="1" customWidth="1"/>
    <col min="9395" max="9395" width="0.85546875" style="79" customWidth="1"/>
    <col min="9396" max="9401" width="0.85546875" style="79"/>
    <col min="9402" max="9402" width="6.7109375" style="79" customWidth="1"/>
    <col min="9403" max="9414" width="0.85546875" style="79"/>
    <col min="9415" max="9415" width="17.140625" style="79" customWidth="1"/>
    <col min="9416" max="9467" width="0" style="79" hidden="1" customWidth="1"/>
    <col min="9468" max="9473" width="0.85546875" style="79"/>
    <col min="9474" max="9474" width="1.5703125" style="79" customWidth="1"/>
    <col min="9475" max="9475" width="9.28515625" style="79" bestFit="1" customWidth="1"/>
    <col min="9476" max="9479" width="0.85546875" style="79"/>
    <col min="9480" max="9480" width="0.85546875" style="79" customWidth="1"/>
    <col min="9481" max="9483" width="0.85546875" style="79"/>
    <col min="9484" max="9484" width="9.28515625" style="79" bestFit="1" customWidth="1"/>
    <col min="9485" max="9590" width="0.85546875" style="79"/>
    <col min="9591" max="9591" width="4" style="79" customWidth="1"/>
    <col min="9592" max="9600" width="0" style="79" hidden="1" customWidth="1"/>
    <col min="9601" max="9648" width="0.85546875" style="79"/>
    <col min="9649" max="9649" width="0.42578125" style="79" customWidth="1"/>
    <col min="9650" max="9650" width="0" style="79" hidden="1" customWidth="1"/>
    <col min="9651" max="9651" width="0.85546875" style="79" customWidth="1"/>
    <col min="9652" max="9657" width="0.85546875" style="79"/>
    <col min="9658" max="9658" width="6.7109375" style="79" customWidth="1"/>
    <col min="9659" max="9670" width="0.85546875" style="79"/>
    <col min="9671" max="9671" width="17.140625" style="79" customWidth="1"/>
    <col min="9672" max="9723" width="0" style="79" hidden="1" customWidth="1"/>
    <col min="9724" max="9729" width="0.85546875" style="79"/>
    <col min="9730" max="9730" width="1.5703125" style="79" customWidth="1"/>
    <col min="9731" max="9731" width="9.28515625" style="79" bestFit="1" customWidth="1"/>
    <col min="9732" max="9735" width="0.85546875" style="79"/>
    <col min="9736" max="9736" width="0.85546875" style="79" customWidth="1"/>
    <col min="9737" max="9739" width="0.85546875" style="79"/>
    <col min="9740" max="9740" width="9.28515625" style="79" bestFit="1" customWidth="1"/>
    <col min="9741" max="9846" width="0.85546875" style="79"/>
    <col min="9847" max="9847" width="4" style="79" customWidth="1"/>
    <col min="9848" max="9856" width="0" style="79" hidden="1" customWidth="1"/>
    <col min="9857" max="9904" width="0.85546875" style="79"/>
    <col min="9905" max="9905" width="0.42578125" style="79" customWidth="1"/>
    <col min="9906" max="9906" width="0" style="79" hidden="1" customWidth="1"/>
    <col min="9907" max="9907" width="0.85546875" style="79" customWidth="1"/>
    <col min="9908" max="9913" width="0.85546875" style="79"/>
    <col min="9914" max="9914" width="6.7109375" style="79" customWidth="1"/>
    <col min="9915" max="9926" width="0.85546875" style="79"/>
    <col min="9927" max="9927" width="17.140625" style="79" customWidth="1"/>
    <col min="9928" max="9979" width="0" style="79" hidden="1" customWidth="1"/>
    <col min="9980" max="9985" width="0.85546875" style="79"/>
    <col min="9986" max="9986" width="1.5703125" style="79" customWidth="1"/>
    <col min="9987" max="9987" width="9.28515625" style="79" bestFit="1" customWidth="1"/>
    <col min="9988" max="9991" width="0.85546875" style="79"/>
    <col min="9992" max="9992" width="0.85546875" style="79" customWidth="1"/>
    <col min="9993" max="9995" width="0.85546875" style="79"/>
    <col min="9996" max="9996" width="9.28515625" style="79" bestFit="1" customWidth="1"/>
    <col min="9997" max="10102" width="0.85546875" style="79"/>
    <col min="10103" max="10103" width="4" style="79" customWidth="1"/>
    <col min="10104" max="10112" width="0" style="79" hidden="1" customWidth="1"/>
    <col min="10113" max="10160" width="0.85546875" style="79"/>
    <col min="10161" max="10161" width="0.42578125" style="79" customWidth="1"/>
    <col min="10162" max="10162" width="0" style="79" hidden="1" customWidth="1"/>
    <col min="10163" max="10163" width="0.85546875" style="79" customWidth="1"/>
    <col min="10164" max="10169" width="0.85546875" style="79"/>
    <col min="10170" max="10170" width="6.7109375" style="79" customWidth="1"/>
    <col min="10171" max="10182" width="0.85546875" style="79"/>
    <col min="10183" max="10183" width="17.140625" style="79" customWidth="1"/>
    <col min="10184" max="10235" width="0" style="79" hidden="1" customWidth="1"/>
    <col min="10236" max="10241" width="0.85546875" style="79"/>
    <col min="10242" max="10242" width="1.5703125" style="79" customWidth="1"/>
    <col min="10243" max="10243" width="9.28515625" style="79" bestFit="1" customWidth="1"/>
    <col min="10244" max="10247" width="0.85546875" style="79"/>
    <col min="10248" max="10248" width="0.85546875" style="79" customWidth="1"/>
    <col min="10249" max="10251" width="0.85546875" style="79"/>
    <col min="10252" max="10252" width="9.28515625" style="79" bestFit="1" customWidth="1"/>
    <col min="10253" max="10358" width="0.85546875" style="79"/>
    <col min="10359" max="10359" width="4" style="79" customWidth="1"/>
    <col min="10360" max="10368" width="0" style="79" hidden="1" customWidth="1"/>
    <col min="10369" max="10416" width="0.85546875" style="79"/>
    <col min="10417" max="10417" width="0.42578125" style="79" customWidth="1"/>
    <col min="10418" max="10418" width="0" style="79" hidden="1" customWidth="1"/>
    <col min="10419" max="10419" width="0.85546875" style="79" customWidth="1"/>
    <col min="10420" max="10425" width="0.85546875" style="79"/>
    <col min="10426" max="10426" width="6.7109375" style="79" customWidth="1"/>
    <col min="10427" max="10438" width="0.85546875" style="79"/>
    <col min="10439" max="10439" width="17.140625" style="79" customWidth="1"/>
    <col min="10440" max="10491" width="0" style="79" hidden="1" customWidth="1"/>
    <col min="10492" max="10497" width="0.85546875" style="79"/>
    <col min="10498" max="10498" width="1.5703125" style="79" customWidth="1"/>
    <col min="10499" max="10499" width="9.28515625" style="79" bestFit="1" customWidth="1"/>
    <col min="10500" max="10503" width="0.85546875" style="79"/>
    <col min="10504" max="10504" width="0.85546875" style="79" customWidth="1"/>
    <col min="10505" max="10507" width="0.85546875" style="79"/>
    <col min="10508" max="10508" width="9.28515625" style="79" bestFit="1" customWidth="1"/>
    <col min="10509" max="10614" width="0.85546875" style="79"/>
    <col min="10615" max="10615" width="4" style="79" customWidth="1"/>
    <col min="10616" max="10624" width="0" style="79" hidden="1" customWidth="1"/>
    <col min="10625" max="10672" width="0.85546875" style="79"/>
    <col min="10673" max="10673" width="0.42578125" style="79" customWidth="1"/>
    <col min="10674" max="10674" width="0" style="79" hidden="1" customWidth="1"/>
    <col min="10675" max="10675" width="0.85546875" style="79" customWidth="1"/>
    <col min="10676" max="10681" width="0.85546875" style="79"/>
    <col min="10682" max="10682" width="6.7109375" style="79" customWidth="1"/>
    <col min="10683" max="10694" width="0.85546875" style="79"/>
    <col min="10695" max="10695" width="17.140625" style="79" customWidth="1"/>
    <col min="10696" max="10747" width="0" style="79" hidden="1" customWidth="1"/>
    <col min="10748" max="10753" width="0.85546875" style="79"/>
    <col min="10754" max="10754" width="1.5703125" style="79" customWidth="1"/>
    <col min="10755" max="10755" width="9.28515625" style="79" bestFit="1" customWidth="1"/>
    <col min="10756" max="10759" width="0.85546875" style="79"/>
    <col min="10760" max="10760" width="0.85546875" style="79" customWidth="1"/>
    <col min="10761" max="10763" width="0.85546875" style="79"/>
    <col min="10764" max="10764" width="9.28515625" style="79" bestFit="1" customWidth="1"/>
    <col min="10765" max="10870" width="0.85546875" style="79"/>
    <col min="10871" max="10871" width="4" style="79" customWidth="1"/>
    <col min="10872" max="10880" width="0" style="79" hidden="1" customWidth="1"/>
    <col min="10881" max="10928" width="0.85546875" style="79"/>
    <col min="10929" max="10929" width="0.42578125" style="79" customWidth="1"/>
    <col min="10930" max="10930" width="0" style="79" hidden="1" customWidth="1"/>
    <col min="10931" max="10931" width="0.85546875" style="79" customWidth="1"/>
    <col min="10932" max="10937" width="0.85546875" style="79"/>
    <col min="10938" max="10938" width="6.7109375" style="79" customWidth="1"/>
    <col min="10939" max="10950" width="0.85546875" style="79"/>
    <col min="10951" max="10951" width="17.140625" style="79" customWidth="1"/>
    <col min="10952" max="11003" width="0" style="79" hidden="1" customWidth="1"/>
    <col min="11004" max="11009" width="0.85546875" style="79"/>
    <col min="11010" max="11010" width="1.5703125" style="79" customWidth="1"/>
    <col min="11011" max="11011" width="9.28515625" style="79" bestFit="1" customWidth="1"/>
    <col min="11012" max="11015" width="0.85546875" style="79"/>
    <col min="11016" max="11016" width="0.85546875" style="79" customWidth="1"/>
    <col min="11017" max="11019" width="0.85546875" style="79"/>
    <col min="11020" max="11020" width="9.28515625" style="79" bestFit="1" customWidth="1"/>
    <col min="11021" max="11126" width="0.85546875" style="79"/>
    <col min="11127" max="11127" width="4" style="79" customWidth="1"/>
    <col min="11128" max="11136" width="0" style="79" hidden="1" customWidth="1"/>
    <col min="11137" max="11184" width="0.85546875" style="79"/>
    <col min="11185" max="11185" width="0.42578125" style="79" customWidth="1"/>
    <col min="11186" max="11186" width="0" style="79" hidden="1" customWidth="1"/>
    <col min="11187" max="11187" width="0.85546875" style="79" customWidth="1"/>
    <col min="11188" max="11193" width="0.85546875" style="79"/>
    <col min="11194" max="11194" width="6.7109375" style="79" customWidth="1"/>
    <col min="11195" max="11206" width="0.85546875" style="79"/>
    <col min="11207" max="11207" width="17.140625" style="79" customWidth="1"/>
    <col min="11208" max="11259" width="0" style="79" hidden="1" customWidth="1"/>
    <col min="11260" max="11265" width="0.85546875" style="79"/>
    <col min="11266" max="11266" width="1.5703125" style="79" customWidth="1"/>
    <col min="11267" max="11267" width="9.28515625" style="79" bestFit="1" customWidth="1"/>
    <col min="11268" max="11271" width="0.85546875" style="79"/>
    <col min="11272" max="11272" width="0.85546875" style="79" customWidth="1"/>
    <col min="11273" max="11275" width="0.85546875" style="79"/>
    <col min="11276" max="11276" width="9.28515625" style="79" bestFit="1" customWidth="1"/>
    <col min="11277" max="11382" width="0.85546875" style="79"/>
    <col min="11383" max="11383" width="4" style="79" customWidth="1"/>
    <col min="11384" max="11392" width="0" style="79" hidden="1" customWidth="1"/>
    <col min="11393" max="11440" width="0.85546875" style="79"/>
    <col min="11441" max="11441" width="0.42578125" style="79" customWidth="1"/>
    <col min="11442" max="11442" width="0" style="79" hidden="1" customWidth="1"/>
    <col min="11443" max="11443" width="0.85546875" style="79" customWidth="1"/>
    <col min="11444" max="11449" width="0.85546875" style="79"/>
    <col min="11450" max="11450" width="6.7109375" style="79" customWidth="1"/>
    <col min="11451" max="11462" width="0.85546875" style="79"/>
    <col min="11463" max="11463" width="17.140625" style="79" customWidth="1"/>
    <col min="11464" max="11515" width="0" style="79" hidden="1" customWidth="1"/>
    <col min="11516" max="11521" width="0.85546875" style="79"/>
    <col min="11522" max="11522" width="1.5703125" style="79" customWidth="1"/>
    <col min="11523" max="11523" width="9.28515625" style="79" bestFit="1" customWidth="1"/>
    <col min="11524" max="11527" width="0.85546875" style="79"/>
    <col min="11528" max="11528" width="0.85546875" style="79" customWidth="1"/>
    <col min="11529" max="11531" width="0.85546875" style="79"/>
    <col min="11532" max="11532" width="9.28515625" style="79" bestFit="1" customWidth="1"/>
    <col min="11533" max="11638" width="0.85546875" style="79"/>
    <col min="11639" max="11639" width="4" style="79" customWidth="1"/>
    <col min="11640" max="11648" width="0" style="79" hidden="1" customWidth="1"/>
    <col min="11649" max="11696" width="0.85546875" style="79"/>
    <col min="11697" max="11697" width="0.42578125" style="79" customWidth="1"/>
    <col min="11698" max="11698" width="0" style="79" hidden="1" customWidth="1"/>
    <col min="11699" max="11699" width="0.85546875" style="79" customWidth="1"/>
    <col min="11700" max="11705" width="0.85546875" style="79"/>
    <col min="11706" max="11706" width="6.7109375" style="79" customWidth="1"/>
    <col min="11707" max="11718" width="0.85546875" style="79"/>
    <col min="11719" max="11719" width="17.140625" style="79" customWidth="1"/>
    <col min="11720" max="11771" width="0" style="79" hidden="1" customWidth="1"/>
    <col min="11772" max="11777" width="0.85546875" style="79"/>
    <col min="11778" max="11778" width="1.5703125" style="79" customWidth="1"/>
    <col min="11779" max="11779" width="9.28515625" style="79" bestFit="1" customWidth="1"/>
    <col min="11780" max="11783" width="0.85546875" style="79"/>
    <col min="11784" max="11784" width="0.85546875" style="79" customWidth="1"/>
    <col min="11785" max="11787" width="0.85546875" style="79"/>
    <col min="11788" max="11788" width="9.28515625" style="79" bestFit="1" customWidth="1"/>
    <col min="11789" max="11894" width="0.85546875" style="79"/>
    <col min="11895" max="11895" width="4" style="79" customWidth="1"/>
    <col min="11896" max="11904" width="0" style="79" hidden="1" customWidth="1"/>
    <col min="11905" max="11952" width="0.85546875" style="79"/>
    <col min="11953" max="11953" width="0.42578125" style="79" customWidth="1"/>
    <col min="11954" max="11954" width="0" style="79" hidden="1" customWidth="1"/>
    <col min="11955" max="11955" width="0.85546875" style="79" customWidth="1"/>
    <col min="11956" max="11961" width="0.85546875" style="79"/>
    <col min="11962" max="11962" width="6.7109375" style="79" customWidth="1"/>
    <col min="11963" max="11974" width="0.85546875" style="79"/>
    <col min="11975" max="11975" width="17.140625" style="79" customWidth="1"/>
    <col min="11976" max="12027" width="0" style="79" hidden="1" customWidth="1"/>
    <col min="12028" max="12033" width="0.85546875" style="79"/>
    <col min="12034" max="12034" width="1.5703125" style="79" customWidth="1"/>
    <col min="12035" max="12035" width="9.28515625" style="79" bestFit="1" customWidth="1"/>
    <col min="12036" max="12039" width="0.85546875" style="79"/>
    <col min="12040" max="12040" width="0.85546875" style="79" customWidth="1"/>
    <col min="12041" max="12043" width="0.85546875" style="79"/>
    <col min="12044" max="12044" width="9.28515625" style="79" bestFit="1" customWidth="1"/>
    <col min="12045" max="12150" width="0.85546875" style="79"/>
    <col min="12151" max="12151" width="4" style="79" customWidth="1"/>
    <col min="12152" max="12160" width="0" style="79" hidden="1" customWidth="1"/>
    <col min="12161" max="12208" width="0.85546875" style="79"/>
    <col min="12209" max="12209" width="0.42578125" style="79" customWidth="1"/>
    <col min="12210" max="12210" width="0" style="79" hidden="1" customWidth="1"/>
    <col min="12211" max="12211" width="0.85546875" style="79" customWidth="1"/>
    <col min="12212" max="12217" width="0.85546875" style="79"/>
    <col min="12218" max="12218" width="6.7109375" style="79" customWidth="1"/>
    <col min="12219" max="12230" width="0.85546875" style="79"/>
    <col min="12231" max="12231" width="17.140625" style="79" customWidth="1"/>
    <col min="12232" max="12283" width="0" style="79" hidden="1" customWidth="1"/>
    <col min="12284" max="12289" width="0.85546875" style="79"/>
    <col min="12290" max="12290" width="1.5703125" style="79" customWidth="1"/>
    <col min="12291" max="12291" width="9.28515625" style="79" bestFit="1" customWidth="1"/>
    <col min="12292" max="12295" width="0.85546875" style="79"/>
    <col min="12296" max="12296" width="0.85546875" style="79" customWidth="1"/>
    <col min="12297" max="12299" width="0.85546875" style="79"/>
    <col min="12300" max="12300" width="9.28515625" style="79" bestFit="1" customWidth="1"/>
    <col min="12301" max="12406" width="0.85546875" style="79"/>
    <col min="12407" max="12407" width="4" style="79" customWidth="1"/>
    <col min="12408" max="12416" width="0" style="79" hidden="1" customWidth="1"/>
    <col min="12417" max="12464" width="0.85546875" style="79"/>
    <col min="12465" max="12465" width="0.42578125" style="79" customWidth="1"/>
    <col min="12466" max="12466" width="0" style="79" hidden="1" customWidth="1"/>
    <col min="12467" max="12467" width="0.85546875" style="79" customWidth="1"/>
    <col min="12468" max="12473" width="0.85546875" style="79"/>
    <col min="12474" max="12474" width="6.7109375" style="79" customWidth="1"/>
    <col min="12475" max="12486" width="0.85546875" style="79"/>
    <col min="12487" max="12487" width="17.140625" style="79" customWidth="1"/>
    <col min="12488" max="12539" width="0" style="79" hidden="1" customWidth="1"/>
    <col min="12540" max="12545" width="0.85546875" style="79"/>
    <col min="12546" max="12546" width="1.5703125" style="79" customWidth="1"/>
    <col min="12547" max="12547" width="9.28515625" style="79" bestFit="1" customWidth="1"/>
    <col min="12548" max="12551" width="0.85546875" style="79"/>
    <col min="12552" max="12552" width="0.85546875" style="79" customWidth="1"/>
    <col min="12553" max="12555" width="0.85546875" style="79"/>
    <col min="12556" max="12556" width="9.28515625" style="79" bestFit="1" customWidth="1"/>
    <col min="12557" max="12662" width="0.85546875" style="79"/>
    <col min="12663" max="12663" width="4" style="79" customWidth="1"/>
    <col min="12664" max="12672" width="0" style="79" hidden="1" customWidth="1"/>
    <col min="12673" max="12720" width="0.85546875" style="79"/>
    <col min="12721" max="12721" width="0.42578125" style="79" customWidth="1"/>
    <col min="12722" max="12722" width="0" style="79" hidden="1" customWidth="1"/>
    <col min="12723" max="12723" width="0.85546875" style="79" customWidth="1"/>
    <col min="12724" max="12729" width="0.85546875" style="79"/>
    <col min="12730" max="12730" width="6.7109375" style="79" customWidth="1"/>
    <col min="12731" max="12742" width="0.85546875" style="79"/>
    <col min="12743" max="12743" width="17.140625" style="79" customWidth="1"/>
    <col min="12744" max="12795" width="0" style="79" hidden="1" customWidth="1"/>
    <col min="12796" max="12801" width="0.85546875" style="79"/>
    <col min="12802" max="12802" width="1.5703125" style="79" customWidth="1"/>
    <col min="12803" max="12803" width="9.28515625" style="79" bestFit="1" customWidth="1"/>
    <col min="12804" max="12807" width="0.85546875" style="79"/>
    <col min="12808" max="12808" width="0.85546875" style="79" customWidth="1"/>
    <col min="12809" max="12811" width="0.85546875" style="79"/>
    <col min="12812" max="12812" width="9.28515625" style="79" bestFit="1" customWidth="1"/>
    <col min="12813" max="12918" width="0.85546875" style="79"/>
    <col min="12919" max="12919" width="4" style="79" customWidth="1"/>
    <col min="12920" max="12928" width="0" style="79" hidden="1" customWidth="1"/>
    <col min="12929" max="12976" width="0.85546875" style="79"/>
    <col min="12977" max="12977" width="0.42578125" style="79" customWidth="1"/>
    <col min="12978" max="12978" width="0" style="79" hidden="1" customWidth="1"/>
    <col min="12979" max="12979" width="0.85546875" style="79" customWidth="1"/>
    <col min="12980" max="12985" width="0.85546875" style="79"/>
    <col min="12986" max="12986" width="6.7109375" style="79" customWidth="1"/>
    <col min="12987" max="12998" width="0.85546875" style="79"/>
    <col min="12999" max="12999" width="17.140625" style="79" customWidth="1"/>
    <col min="13000" max="13051" width="0" style="79" hidden="1" customWidth="1"/>
    <col min="13052" max="13057" width="0.85546875" style="79"/>
    <col min="13058" max="13058" width="1.5703125" style="79" customWidth="1"/>
    <col min="13059" max="13059" width="9.28515625" style="79" bestFit="1" customWidth="1"/>
    <col min="13060" max="13063" width="0.85546875" style="79"/>
    <col min="13064" max="13064" width="0.85546875" style="79" customWidth="1"/>
    <col min="13065" max="13067" width="0.85546875" style="79"/>
    <col min="13068" max="13068" width="9.28515625" style="79" bestFit="1" customWidth="1"/>
    <col min="13069" max="13174" width="0.85546875" style="79"/>
    <col min="13175" max="13175" width="4" style="79" customWidth="1"/>
    <col min="13176" max="13184" width="0" style="79" hidden="1" customWidth="1"/>
    <col min="13185" max="13232" width="0.85546875" style="79"/>
    <col min="13233" max="13233" width="0.42578125" style="79" customWidth="1"/>
    <col min="13234" max="13234" width="0" style="79" hidden="1" customWidth="1"/>
    <col min="13235" max="13235" width="0.85546875" style="79" customWidth="1"/>
    <col min="13236" max="13241" width="0.85546875" style="79"/>
    <col min="13242" max="13242" width="6.7109375" style="79" customWidth="1"/>
    <col min="13243" max="13254" width="0.85546875" style="79"/>
    <col min="13255" max="13255" width="17.140625" style="79" customWidth="1"/>
    <col min="13256" max="13307" width="0" style="79" hidden="1" customWidth="1"/>
    <col min="13308" max="13313" width="0.85546875" style="79"/>
    <col min="13314" max="13314" width="1.5703125" style="79" customWidth="1"/>
    <col min="13315" max="13315" width="9.28515625" style="79" bestFit="1" customWidth="1"/>
    <col min="13316" max="13319" width="0.85546875" style="79"/>
    <col min="13320" max="13320" width="0.85546875" style="79" customWidth="1"/>
    <col min="13321" max="13323" width="0.85546875" style="79"/>
    <col min="13324" max="13324" width="9.28515625" style="79" bestFit="1" customWidth="1"/>
    <col min="13325" max="13430" width="0.85546875" style="79"/>
    <col min="13431" max="13431" width="4" style="79" customWidth="1"/>
    <col min="13432" max="13440" width="0" style="79" hidden="1" customWidth="1"/>
    <col min="13441" max="13488" width="0.85546875" style="79"/>
    <col min="13489" max="13489" width="0.42578125" style="79" customWidth="1"/>
    <col min="13490" max="13490" width="0" style="79" hidden="1" customWidth="1"/>
    <col min="13491" max="13491" width="0.85546875" style="79" customWidth="1"/>
    <col min="13492" max="13497" width="0.85546875" style="79"/>
    <col min="13498" max="13498" width="6.7109375" style="79" customWidth="1"/>
    <col min="13499" max="13510" width="0.85546875" style="79"/>
    <col min="13511" max="13511" width="17.140625" style="79" customWidth="1"/>
    <col min="13512" max="13563" width="0" style="79" hidden="1" customWidth="1"/>
    <col min="13564" max="13569" width="0.85546875" style="79"/>
    <col min="13570" max="13570" width="1.5703125" style="79" customWidth="1"/>
    <col min="13571" max="13571" width="9.28515625" style="79" bestFit="1" customWidth="1"/>
    <col min="13572" max="13575" width="0.85546875" style="79"/>
    <col min="13576" max="13576" width="0.85546875" style="79" customWidth="1"/>
    <col min="13577" max="13579" width="0.85546875" style="79"/>
    <col min="13580" max="13580" width="9.28515625" style="79" bestFit="1" customWidth="1"/>
    <col min="13581" max="13686" width="0.85546875" style="79"/>
    <col min="13687" max="13687" width="4" style="79" customWidth="1"/>
    <col min="13688" max="13696" width="0" style="79" hidden="1" customWidth="1"/>
    <col min="13697" max="13744" width="0.85546875" style="79"/>
    <col min="13745" max="13745" width="0.42578125" style="79" customWidth="1"/>
    <col min="13746" max="13746" width="0" style="79" hidden="1" customWidth="1"/>
    <col min="13747" max="13747" width="0.85546875" style="79" customWidth="1"/>
    <col min="13748" max="13753" width="0.85546875" style="79"/>
    <col min="13754" max="13754" width="6.7109375" style="79" customWidth="1"/>
    <col min="13755" max="13766" width="0.85546875" style="79"/>
    <col min="13767" max="13767" width="17.140625" style="79" customWidth="1"/>
    <col min="13768" max="13819" width="0" style="79" hidden="1" customWidth="1"/>
    <col min="13820" max="13825" width="0.85546875" style="79"/>
    <col min="13826" max="13826" width="1.5703125" style="79" customWidth="1"/>
    <col min="13827" max="13827" width="9.28515625" style="79" bestFit="1" customWidth="1"/>
    <col min="13828" max="13831" width="0.85546875" style="79"/>
    <col min="13832" max="13832" width="0.85546875" style="79" customWidth="1"/>
    <col min="13833" max="13835" width="0.85546875" style="79"/>
    <col min="13836" max="13836" width="9.28515625" style="79" bestFit="1" customWidth="1"/>
    <col min="13837" max="13942" width="0.85546875" style="79"/>
    <col min="13943" max="13943" width="4" style="79" customWidth="1"/>
    <col min="13944" max="13952" width="0" style="79" hidden="1" customWidth="1"/>
    <col min="13953" max="14000" width="0.85546875" style="79"/>
    <col min="14001" max="14001" width="0.42578125" style="79" customWidth="1"/>
    <col min="14002" max="14002" width="0" style="79" hidden="1" customWidth="1"/>
    <col min="14003" max="14003" width="0.85546875" style="79" customWidth="1"/>
    <col min="14004" max="14009" width="0.85546875" style="79"/>
    <col min="14010" max="14010" width="6.7109375" style="79" customWidth="1"/>
    <col min="14011" max="14022" width="0.85546875" style="79"/>
    <col min="14023" max="14023" width="17.140625" style="79" customWidth="1"/>
    <col min="14024" max="14075" width="0" style="79" hidden="1" customWidth="1"/>
    <col min="14076" max="14081" width="0.85546875" style="79"/>
    <col min="14082" max="14082" width="1.5703125" style="79" customWidth="1"/>
    <col min="14083" max="14083" width="9.28515625" style="79" bestFit="1" customWidth="1"/>
    <col min="14084" max="14087" width="0.85546875" style="79"/>
    <col min="14088" max="14088" width="0.85546875" style="79" customWidth="1"/>
    <col min="14089" max="14091" width="0.85546875" style="79"/>
    <col min="14092" max="14092" width="9.28515625" style="79" bestFit="1" customWidth="1"/>
    <col min="14093" max="14198" width="0.85546875" style="79"/>
    <col min="14199" max="14199" width="4" style="79" customWidth="1"/>
    <col min="14200" max="14208" width="0" style="79" hidden="1" customWidth="1"/>
    <col min="14209" max="14256" width="0.85546875" style="79"/>
    <col min="14257" max="14257" width="0.42578125" style="79" customWidth="1"/>
    <col min="14258" max="14258" width="0" style="79" hidden="1" customWidth="1"/>
    <col min="14259" max="14259" width="0.85546875" style="79" customWidth="1"/>
    <col min="14260" max="14265" width="0.85546875" style="79"/>
    <col min="14266" max="14266" width="6.7109375" style="79" customWidth="1"/>
    <col min="14267" max="14278" width="0.85546875" style="79"/>
    <col min="14279" max="14279" width="17.140625" style="79" customWidth="1"/>
    <col min="14280" max="14331" width="0" style="79" hidden="1" customWidth="1"/>
    <col min="14332" max="14337" width="0.85546875" style="79"/>
    <col min="14338" max="14338" width="1.5703125" style="79" customWidth="1"/>
    <col min="14339" max="14339" width="9.28515625" style="79" bestFit="1" customWidth="1"/>
    <col min="14340" max="14343" width="0.85546875" style="79"/>
    <col min="14344" max="14344" width="0.85546875" style="79" customWidth="1"/>
    <col min="14345" max="14347" width="0.85546875" style="79"/>
    <col min="14348" max="14348" width="9.28515625" style="79" bestFit="1" customWidth="1"/>
    <col min="14349" max="14454" width="0.85546875" style="79"/>
    <col min="14455" max="14455" width="4" style="79" customWidth="1"/>
    <col min="14456" max="14464" width="0" style="79" hidden="1" customWidth="1"/>
    <col min="14465" max="14512" width="0.85546875" style="79"/>
    <col min="14513" max="14513" width="0.42578125" style="79" customWidth="1"/>
    <col min="14514" max="14514" width="0" style="79" hidden="1" customWidth="1"/>
    <col min="14515" max="14515" width="0.85546875" style="79" customWidth="1"/>
    <col min="14516" max="14521" width="0.85546875" style="79"/>
    <col min="14522" max="14522" width="6.7109375" style="79" customWidth="1"/>
    <col min="14523" max="14534" width="0.85546875" style="79"/>
    <col min="14535" max="14535" width="17.140625" style="79" customWidth="1"/>
    <col min="14536" max="14587" width="0" style="79" hidden="1" customWidth="1"/>
    <col min="14588" max="14593" width="0.85546875" style="79"/>
    <col min="14594" max="14594" width="1.5703125" style="79" customWidth="1"/>
    <col min="14595" max="14595" width="9.28515625" style="79" bestFit="1" customWidth="1"/>
    <col min="14596" max="14599" width="0.85546875" style="79"/>
    <col min="14600" max="14600" width="0.85546875" style="79" customWidth="1"/>
    <col min="14601" max="14603" width="0.85546875" style="79"/>
    <col min="14604" max="14604" width="9.28515625" style="79" bestFit="1" customWidth="1"/>
    <col min="14605" max="14710" width="0.85546875" style="79"/>
    <col min="14711" max="14711" width="4" style="79" customWidth="1"/>
    <col min="14712" max="14720" width="0" style="79" hidden="1" customWidth="1"/>
    <col min="14721" max="14768" width="0.85546875" style="79"/>
    <col min="14769" max="14769" width="0.42578125" style="79" customWidth="1"/>
    <col min="14770" max="14770" width="0" style="79" hidden="1" customWidth="1"/>
    <col min="14771" max="14771" width="0.85546875" style="79" customWidth="1"/>
    <col min="14772" max="14777" width="0.85546875" style="79"/>
    <col min="14778" max="14778" width="6.7109375" style="79" customWidth="1"/>
    <col min="14779" max="14790" width="0.85546875" style="79"/>
    <col min="14791" max="14791" width="17.140625" style="79" customWidth="1"/>
    <col min="14792" max="14843" width="0" style="79" hidden="1" customWidth="1"/>
    <col min="14844" max="14849" width="0.85546875" style="79"/>
    <col min="14850" max="14850" width="1.5703125" style="79" customWidth="1"/>
    <col min="14851" max="14851" width="9.28515625" style="79" bestFit="1" customWidth="1"/>
    <col min="14852" max="14855" width="0.85546875" style="79"/>
    <col min="14856" max="14856" width="0.85546875" style="79" customWidth="1"/>
    <col min="14857" max="14859" width="0.85546875" style="79"/>
    <col min="14860" max="14860" width="9.28515625" style="79" bestFit="1" customWidth="1"/>
    <col min="14861" max="14966" width="0.85546875" style="79"/>
    <col min="14967" max="14967" width="4" style="79" customWidth="1"/>
    <col min="14968" max="14976" width="0" style="79" hidden="1" customWidth="1"/>
    <col min="14977" max="15024" width="0.85546875" style="79"/>
    <col min="15025" max="15025" width="0.42578125" style="79" customWidth="1"/>
    <col min="15026" max="15026" width="0" style="79" hidden="1" customWidth="1"/>
    <col min="15027" max="15027" width="0.85546875" style="79" customWidth="1"/>
    <col min="15028" max="15033" width="0.85546875" style="79"/>
    <col min="15034" max="15034" width="6.7109375" style="79" customWidth="1"/>
    <col min="15035" max="15046" width="0.85546875" style="79"/>
    <col min="15047" max="15047" width="17.140625" style="79" customWidth="1"/>
    <col min="15048" max="15099" width="0" style="79" hidden="1" customWidth="1"/>
    <col min="15100" max="15105" width="0.85546875" style="79"/>
    <col min="15106" max="15106" width="1.5703125" style="79" customWidth="1"/>
    <col min="15107" max="15107" width="9.28515625" style="79" bestFit="1" customWidth="1"/>
    <col min="15108" max="15111" width="0.85546875" style="79"/>
    <col min="15112" max="15112" width="0.85546875" style="79" customWidth="1"/>
    <col min="15113" max="15115" width="0.85546875" style="79"/>
    <col min="15116" max="15116" width="9.28515625" style="79" bestFit="1" customWidth="1"/>
    <col min="15117" max="15222" width="0.85546875" style="79"/>
    <col min="15223" max="15223" width="4" style="79" customWidth="1"/>
    <col min="15224" max="15232" width="0" style="79" hidden="1" customWidth="1"/>
    <col min="15233" max="15280" width="0.85546875" style="79"/>
    <col min="15281" max="15281" width="0.42578125" style="79" customWidth="1"/>
    <col min="15282" max="15282" width="0" style="79" hidden="1" customWidth="1"/>
    <col min="15283" max="15283" width="0.85546875" style="79" customWidth="1"/>
    <col min="15284" max="15289" width="0.85546875" style="79"/>
    <col min="15290" max="15290" width="6.7109375" style="79" customWidth="1"/>
    <col min="15291" max="15302" width="0.85546875" style="79"/>
    <col min="15303" max="15303" width="17.140625" style="79" customWidth="1"/>
    <col min="15304" max="15355" width="0" style="79" hidden="1" customWidth="1"/>
    <col min="15356" max="15361" width="0.85546875" style="79"/>
    <col min="15362" max="15362" width="1.5703125" style="79" customWidth="1"/>
    <col min="15363" max="15363" width="9.28515625" style="79" bestFit="1" customWidth="1"/>
    <col min="15364" max="15367" width="0.85546875" style="79"/>
    <col min="15368" max="15368" width="0.85546875" style="79" customWidth="1"/>
    <col min="15369" max="15371" width="0.85546875" style="79"/>
    <col min="15372" max="15372" width="9.28515625" style="79" bestFit="1" customWidth="1"/>
    <col min="15373" max="15478" width="0.85546875" style="79"/>
    <col min="15479" max="15479" width="4" style="79" customWidth="1"/>
    <col min="15480" max="15488" width="0" style="79" hidden="1" customWidth="1"/>
    <col min="15489" max="15536" width="0.85546875" style="79"/>
    <col min="15537" max="15537" width="0.42578125" style="79" customWidth="1"/>
    <col min="15538" max="15538" width="0" style="79" hidden="1" customWidth="1"/>
    <col min="15539" max="15539" width="0.85546875" style="79" customWidth="1"/>
    <col min="15540" max="15545" width="0.85546875" style="79"/>
    <col min="15546" max="15546" width="6.7109375" style="79" customWidth="1"/>
    <col min="15547" max="15558" width="0.85546875" style="79"/>
    <col min="15559" max="15559" width="17.140625" style="79" customWidth="1"/>
    <col min="15560" max="15611" width="0" style="79" hidden="1" customWidth="1"/>
    <col min="15612" max="15617" width="0.85546875" style="79"/>
    <col min="15618" max="15618" width="1.5703125" style="79" customWidth="1"/>
    <col min="15619" max="15619" width="9.28515625" style="79" bestFit="1" customWidth="1"/>
    <col min="15620" max="15623" width="0.85546875" style="79"/>
    <col min="15624" max="15624" width="0.85546875" style="79" customWidth="1"/>
    <col min="15625" max="15627" width="0.85546875" style="79"/>
    <col min="15628" max="15628" width="9.28515625" style="79" bestFit="1" customWidth="1"/>
    <col min="15629" max="15734" width="0.85546875" style="79"/>
    <col min="15735" max="15735" width="4" style="79" customWidth="1"/>
    <col min="15736" max="15744" width="0" style="79" hidden="1" customWidth="1"/>
    <col min="15745" max="15792" width="0.85546875" style="79"/>
    <col min="15793" max="15793" width="0.42578125" style="79" customWidth="1"/>
    <col min="15794" max="15794" width="0" style="79" hidden="1" customWidth="1"/>
    <col min="15795" max="15795" width="0.85546875" style="79" customWidth="1"/>
    <col min="15796" max="15801" width="0.85546875" style="79"/>
    <col min="15802" max="15802" width="6.7109375" style="79" customWidth="1"/>
    <col min="15803" max="15814" width="0.85546875" style="79"/>
    <col min="15815" max="15815" width="17.140625" style="79" customWidth="1"/>
    <col min="15816" max="15867" width="0" style="79" hidden="1" customWidth="1"/>
    <col min="15868" max="15873" width="0.85546875" style="79"/>
    <col min="15874" max="15874" width="1.5703125" style="79" customWidth="1"/>
    <col min="15875" max="15875" width="9.28515625" style="79" bestFit="1" customWidth="1"/>
    <col min="15876" max="15879" width="0.85546875" style="79"/>
    <col min="15880" max="15880" width="0.85546875" style="79" customWidth="1"/>
    <col min="15881" max="15883" width="0.85546875" style="79"/>
    <col min="15884" max="15884" width="9.28515625" style="79" bestFit="1" customWidth="1"/>
    <col min="15885" max="15990" width="0.85546875" style="79"/>
    <col min="15991" max="15991" width="4" style="79" customWidth="1"/>
    <col min="15992" max="16000" width="0" style="79" hidden="1" customWidth="1"/>
    <col min="16001" max="16048" width="0.85546875" style="79"/>
    <col min="16049" max="16049" width="0.42578125" style="79" customWidth="1"/>
    <col min="16050" max="16050" width="0" style="79" hidden="1" customWidth="1"/>
    <col min="16051" max="16051" width="0.85546875" style="79" customWidth="1"/>
    <col min="16052" max="16057" width="0.85546875" style="79"/>
    <col min="16058" max="16058" width="6.7109375" style="79" customWidth="1"/>
    <col min="16059" max="16070" width="0.85546875" style="79"/>
    <col min="16071" max="16071" width="17.140625" style="79" customWidth="1"/>
    <col min="16072" max="16123" width="0" style="79" hidden="1" customWidth="1"/>
    <col min="16124" max="16129" width="0.85546875" style="79"/>
    <col min="16130" max="16130" width="1.5703125" style="79" customWidth="1"/>
    <col min="16131" max="16131" width="9.28515625" style="79" bestFit="1" customWidth="1"/>
    <col min="16132" max="16135" width="0.85546875" style="79"/>
    <col min="16136" max="16136" width="0.85546875" style="79" customWidth="1"/>
    <col min="16137" max="16139" width="0.85546875" style="79"/>
    <col min="16140" max="16140" width="9.28515625" style="79" bestFit="1" customWidth="1"/>
    <col min="16141" max="16384" width="0.85546875" style="79"/>
  </cols>
  <sheetData>
    <row r="1" spans="1:6" s="76" customFormat="1" ht="15.75" x14ac:dyDescent="0.25">
      <c r="A1" s="75"/>
      <c r="B1" s="75"/>
      <c r="C1" s="75"/>
      <c r="D1" s="75"/>
      <c r="E1" s="77" t="s">
        <v>0</v>
      </c>
    </row>
    <row r="2" spans="1:6" s="76" customFormat="1" ht="15.75" x14ac:dyDescent="0.25">
      <c r="A2" s="75"/>
      <c r="B2" s="75"/>
      <c r="C2" s="75"/>
      <c r="D2" s="75"/>
      <c r="E2" s="77" t="s">
        <v>1</v>
      </c>
    </row>
    <row r="3" spans="1:6" s="76" customFormat="1" ht="15.75" x14ac:dyDescent="0.25">
      <c r="A3" s="75"/>
      <c r="B3" s="75"/>
      <c r="C3" s="75"/>
      <c r="D3" s="75"/>
      <c r="E3" s="77" t="s">
        <v>2</v>
      </c>
    </row>
    <row r="4" spans="1:6" ht="21" customHeight="1" x14ac:dyDescent="0.25">
      <c r="A4" s="75"/>
      <c r="B4" s="75"/>
      <c r="C4" s="75"/>
      <c r="D4" s="75"/>
      <c r="E4" s="78"/>
      <c r="F4" s="75"/>
    </row>
    <row r="5" spans="1:6" s="75" customFormat="1" ht="14.25" customHeight="1" x14ac:dyDescent="0.25">
      <c r="E5" s="78"/>
    </row>
    <row r="6" spans="1:6" s="75" customFormat="1" ht="14.25" customHeight="1" x14ac:dyDescent="0.25">
      <c r="E6" s="78"/>
    </row>
    <row r="7" spans="1:6" s="75" customFormat="1" ht="14.25" customHeight="1" x14ac:dyDescent="0.25">
      <c r="A7" s="311" t="s">
        <v>3</v>
      </c>
      <c r="B7" s="311"/>
      <c r="C7" s="311"/>
      <c r="D7" s="311"/>
      <c r="E7" s="311"/>
      <c r="F7" s="311"/>
    </row>
    <row r="8" spans="1:6" s="75" customFormat="1" ht="14.25" customHeight="1" x14ac:dyDescent="0.25">
      <c r="A8" s="311" t="s">
        <v>4</v>
      </c>
      <c r="B8" s="311"/>
      <c r="C8" s="311"/>
      <c r="D8" s="311"/>
      <c r="E8" s="311"/>
      <c r="F8" s="311"/>
    </row>
    <row r="9" spans="1:6" s="75" customFormat="1" ht="14.25" customHeight="1" x14ac:dyDescent="0.25">
      <c r="A9" s="311" t="s">
        <v>5</v>
      </c>
      <c r="B9" s="311"/>
      <c r="C9" s="311"/>
      <c r="D9" s="311"/>
      <c r="E9" s="311"/>
      <c r="F9" s="311"/>
    </row>
    <row r="10" spans="1:6" s="75" customFormat="1" ht="14.25" customHeight="1" x14ac:dyDescent="0.25">
      <c r="A10" s="311" t="s">
        <v>6</v>
      </c>
      <c r="B10" s="311"/>
      <c r="C10" s="311"/>
      <c r="D10" s="311"/>
      <c r="E10" s="311"/>
      <c r="F10" s="311"/>
    </row>
    <row r="11" spans="1:6" s="75" customFormat="1" ht="14.25" customHeight="1" x14ac:dyDescent="0.25">
      <c r="A11" s="80"/>
      <c r="B11" s="80"/>
      <c r="C11" s="80"/>
      <c r="D11" s="80"/>
      <c r="E11" s="81"/>
      <c r="F11" s="80"/>
    </row>
    <row r="12" spans="1:6" ht="21" customHeight="1" x14ac:dyDescent="0.25">
      <c r="A12" s="82" t="s">
        <v>218</v>
      </c>
      <c r="B12" s="80"/>
      <c r="C12" s="80"/>
      <c r="D12" s="80"/>
      <c r="E12" s="81"/>
      <c r="F12" s="80"/>
    </row>
    <row r="13" spans="1:6" ht="15.75" x14ac:dyDescent="0.25">
      <c r="A13" s="82" t="s">
        <v>219</v>
      </c>
      <c r="B13" s="83" t="s">
        <v>220</v>
      </c>
      <c r="C13" s="75"/>
      <c r="D13" s="75"/>
      <c r="E13" s="78"/>
      <c r="F13" s="75"/>
    </row>
    <row r="14" spans="1:6" ht="15.75" x14ac:dyDescent="0.25">
      <c r="A14" s="82" t="s">
        <v>221</v>
      </c>
      <c r="B14" s="84" t="s">
        <v>222</v>
      </c>
      <c r="C14" s="75"/>
      <c r="D14" s="75"/>
      <c r="E14" s="78"/>
      <c r="F14" s="75"/>
    </row>
    <row r="15" spans="1:6" ht="15.75" x14ac:dyDescent="0.25">
      <c r="A15" s="82" t="s">
        <v>223</v>
      </c>
      <c r="B15" s="75"/>
      <c r="C15" s="75" t="s">
        <v>224</v>
      </c>
      <c r="D15" s="75"/>
      <c r="E15" s="78"/>
      <c r="F15" s="75"/>
    </row>
    <row r="16" spans="1:6" ht="15" customHeight="1" x14ac:dyDescent="0.25">
      <c r="A16" s="75"/>
      <c r="B16" s="75"/>
      <c r="C16" s="75"/>
      <c r="D16" s="75"/>
      <c r="E16" s="78"/>
      <c r="F16" s="75"/>
    </row>
    <row r="17" spans="1:6" s="86" customFormat="1" ht="15.75" x14ac:dyDescent="0.2">
      <c r="A17" s="312" t="s">
        <v>11</v>
      </c>
      <c r="B17" s="314" t="s">
        <v>12</v>
      </c>
      <c r="C17" s="312" t="s">
        <v>225</v>
      </c>
      <c r="D17" s="315" t="s">
        <v>226</v>
      </c>
      <c r="E17" s="316"/>
      <c r="F17" s="312" t="s">
        <v>14</v>
      </c>
    </row>
    <row r="18" spans="1:6" s="86" customFormat="1" ht="15.75" x14ac:dyDescent="0.2">
      <c r="A18" s="313"/>
      <c r="B18" s="314"/>
      <c r="C18" s="313"/>
      <c r="D18" s="88" t="s">
        <v>190</v>
      </c>
      <c r="E18" s="88" t="s">
        <v>15</v>
      </c>
      <c r="F18" s="313"/>
    </row>
    <row r="19" spans="1:6" s="86" customFormat="1" ht="15.75" x14ac:dyDescent="0.2">
      <c r="A19" s="89" t="s">
        <v>16</v>
      </c>
      <c r="B19" s="90" t="s">
        <v>17</v>
      </c>
      <c r="C19" s="88" t="s">
        <v>18</v>
      </c>
      <c r="D19" s="88" t="s">
        <v>18</v>
      </c>
      <c r="E19" s="88" t="s">
        <v>18</v>
      </c>
      <c r="F19" s="85" t="s">
        <v>18</v>
      </c>
    </row>
    <row r="20" spans="1:6" s="92" customFormat="1" ht="63" x14ac:dyDescent="0.2">
      <c r="A20" s="94" t="s">
        <v>19</v>
      </c>
      <c r="B20" s="90" t="s">
        <v>20</v>
      </c>
      <c r="C20" s="88" t="s">
        <v>21</v>
      </c>
      <c r="D20" s="91">
        <v>849463</v>
      </c>
      <c r="E20" s="91">
        <f>E21+E49+E67</f>
        <v>990842.11722874292</v>
      </c>
      <c r="F20" s="101" t="s">
        <v>227</v>
      </c>
    </row>
    <row r="21" spans="1:6" s="86" customFormat="1" ht="15.75" x14ac:dyDescent="0.2">
      <c r="A21" s="94" t="s">
        <v>22</v>
      </c>
      <c r="B21" s="90" t="s">
        <v>23</v>
      </c>
      <c r="C21" s="88" t="s">
        <v>21</v>
      </c>
      <c r="D21" s="96">
        <f>D22+D27+D29+D47+D48</f>
        <v>527010</v>
      </c>
      <c r="E21" s="91">
        <f>E22+E27+E29+E47+E48</f>
        <v>559372.35269874288</v>
      </c>
      <c r="F21" s="224"/>
    </row>
    <row r="22" spans="1:6" s="86" customFormat="1" ht="15.75" x14ac:dyDescent="0.2">
      <c r="A22" s="94" t="s">
        <v>24</v>
      </c>
      <c r="B22" s="90" t="s">
        <v>25</v>
      </c>
      <c r="C22" s="88" t="s">
        <v>21</v>
      </c>
      <c r="D22" s="95">
        <v>53124</v>
      </c>
      <c r="E22" s="95">
        <f>E23+E24+E25</f>
        <v>99407.514108742951</v>
      </c>
      <c r="F22" s="101"/>
    </row>
    <row r="23" spans="1:6" s="86" customFormat="1" ht="31.5" x14ac:dyDescent="0.2">
      <c r="A23" s="94" t="s">
        <v>26</v>
      </c>
      <c r="B23" s="90" t="s">
        <v>27</v>
      </c>
      <c r="C23" s="88" t="s">
        <v>21</v>
      </c>
      <c r="D23" s="91">
        <v>34690</v>
      </c>
      <c r="E23" s="95">
        <v>34682.080000000002</v>
      </c>
      <c r="F23" s="101"/>
    </row>
    <row r="24" spans="1:6" s="86" customFormat="1" ht="60.75" customHeight="1" x14ac:dyDescent="0.2">
      <c r="A24" s="94" t="s">
        <v>28</v>
      </c>
      <c r="B24" s="90" t="s">
        <v>29</v>
      </c>
      <c r="C24" s="88" t="s">
        <v>21</v>
      </c>
      <c r="D24" s="91" t="s">
        <v>30</v>
      </c>
      <c r="E24" s="95">
        <v>53337.19</v>
      </c>
      <c r="F24" s="101" t="s">
        <v>228</v>
      </c>
    </row>
    <row r="25" spans="1:6" s="86" customFormat="1" ht="64.5" customHeight="1" x14ac:dyDescent="0.2">
      <c r="A25" s="94" t="s">
        <v>32</v>
      </c>
      <c r="B25" s="90" t="s">
        <v>33</v>
      </c>
      <c r="C25" s="88" t="s">
        <v>21</v>
      </c>
      <c r="D25" s="91">
        <v>18434</v>
      </c>
      <c r="E25" s="95">
        <v>11388.244108742943</v>
      </c>
      <c r="F25" s="101" t="s">
        <v>229</v>
      </c>
    </row>
    <row r="26" spans="1:6" s="86" customFormat="1" ht="31.5" x14ac:dyDescent="0.2">
      <c r="A26" s="94" t="s">
        <v>35</v>
      </c>
      <c r="B26" s="90" t="s">
        <v>36</v>
      </c>
      <c r="C26" s="88" t="s">
        <v>21</v>
      </c>
      <c r="D26" s="96" t="s">
        <v>30</v>
      </c>
      <c r="E26" s="95">
        <v>5346</v>
      </c>
      <c r="F26" s="101" t="s">
        <v>228</v>
      </c>
    </row>
    <row r="27" spans="1:6" s="92" customFormat="1" ht="36" customHeight="1" x14ac:dyDescent="0.2">
      <c r="A27" s="94" t="s">
        <v>37</v>
      </c>
      <c r="B27" s="90" t="s">
        <v>38</v>
      </c>
      <c r="C27" s="88" t="s">
        <v>21</v>
      </c>
      <c r="D27" s="91">
        <v>335320</v>
      </c>
      <c r="E27" s="95">
        <v>349258.16</v>
      </c>
      <c r="F27" s="101" t="s">
        <v>230</v>
      </c>
    </row>
    <row r="28" spans="1:6" s="86" customFormat="1" ht="31.5" x14ac:dyDescent="0.2">
      <c r="A28" s="94" t="s">
        <v>40</v>
      </c>
      <c r="B28" s="90" t="s">
        <v>36</v>
      </c>
      <c r="C28" s="88" t="s">
        <v>21</v>
      </c>
      <c r="D28" s="91" t="s">
        <v>30</v>
      </c>
      <c r="E28" s="95">
        <v>39650.42</v>
      </c>
      <c r="F28" s="101" t="s">
        <v>228</v>
      </c>
    </row>
    <row r="29" spans="1:6" s="86" customFormat="1" ht="15.75" x14ac:dyDescent="0.2">
      <c r="A29" s="94" t="s">
        <v>41</v>
      </c>
      <c r="B29" s="90" t="s">
        <v>42</v>
      </c>
      <c r="C29" s="88" t="s">
        <v>21</v>
      </c>
      <c r="D29" s="96">
        <v>138566</v>
      </c>
      <c r="E29" s="91">
        <f>E30+E31+E32</f>
        <v>110706.67859000001</v>
      </c>
      <c r="F29" s="101"/>
    </row>
    <row r="30" spans="1:6" s="86" customFormat="1" ht="31.5" x14ac:dyDescent="0.2">
      <c r="A30" s="94" t="s">
        <v>43</v>
      </c>
      <c r="B30" s="90" t="s">
        <v>44</v>
      </c>
      <c r="C30" s="88" t="s">
        <v>21</v>
      </c>
      <c r="D30" s="91">
        <v>0</v>
      </c>
      <c r="E30" s="95"/>
      <c r="F30" s="101"/>
    </row>
    <row r="31" spans="1:6" s="86" customFormat="1" ht="66.75" customHeight="1" x14ac:dyDescent="0.2">
      <c r="A31" s="94" t="s">
        <v>46</v>
      </c>
      <c r="B31" s="90" t="s">
        <v>47</v>
      </c>
      <c r="C31" s="88" t="s">
        <v>21</v>
      </c>
      <c r="D31" s="91">
        <v>117</v>
      </c>
      <c r="E31" s="95">
        <v>765.82</v>
      </c>
      <c r="F31" s="225" t="s">
        <v>231</v>
      </c>
    </row>
    <row r="32" spans="1:6" s="92" customFormat="1" ht="15.75" x14ac:dyDescent="0.2">
      <c r="A32" s="94" t="s">
        <v>48</v>
      </c>
      <c r="B32" s="90" t="s">
        <v>49</v>
      </c>
      <c r="C32" s="88" t="s">
        <v>21</v>
      </c>
      <c r="D32" s="91">
        <f>D33+D34+D35+D36+D37+D38+D39+D40+D41+D42+D43+D44+D45+D46-2</f>
        <v>138449</v>
      </c>
      <c r="E32" s="91">
        <f>E33+E34+E35+E36+E37+E38+E39+E40+E41+E42+E43+E44+E45</f>
        <v>109940.85859</v>
      </c>
      <c r="F32" s="101"/>
    </row>
    <row r="33" spans="1:6" s="86" customFormat="1" ht="37.5" customHeight="1" x14ac:dyDescent="0.2">
      <c r="A33" s="94" t="s">
        <v>50</v>
      </c>
      <c r="B33" s="90" t="s">
        <v>232</v>
      </c>
      <c r="C33" s="88" t="s">
        <v>21</v>
      </c>
      <c r="D33" s="91">
        <v>6404</v>
      </c>
      <c r="E33" s="95">
        <v>8281.0499999999993</v>
      </c>
      <c r="F33" s="101" t="s">
        <v>233</v>
      </c>
    </row>
    <row r="34" spans="1:6" s="86" customFormat="1" ht="31.5" x14ac:dyDescent="0.2">
      <c r="A34" s="94" t="s">
        <v>53</v>
      </c>
      <c r="B34" s="90" t="s">
        <v>234</v>
      </c>
      <c r="C34" s="88" t="s">
        <v>21</v>
      </c>
      <c r="D34" s="91">
        <v>6229</v>
      </c>
      <c r="E34" s="95">
        <v>6098.32</v>
      </c>
      <c r="F34" s="101"/>
    </row>
    <row r="35" spans="1:6" s="86" customFormat="1" ht="50.25" customHeight="1" x14ac:dyDescent="0.2">
      <c r="A35" s="94" t="s">
        <v>56</v>
      </c>
      <c r="B35" s="90" t="s">
        <v>235</v>
      </c>
      <c r="C35" s="88" t="s">
        <v>21</v>
      </c>
      <c r="D35" s="91">
        <v>6914</v>
      </c>
      <c r="E35" s="95">
        <v>14551.31</v>
      </c>
      <c r="F35" s="226" t="s">
        <v>236</v>
      </c>
    </row>
    <row r="36" spans="1:6" s="86" customFormat="1" ht="15.75" x14ac:dyDescent="0.2">
      <c r="A36" s="94" t="s">
        <v>59</v>
      </c>
      <c r="B36" s="90" t="s">
        <v>237</v>
      </c>
      <c r="C36" s="88" t="s">
        <v>21</v>
      </c>
      <c r="D36" s="91">
        <v>1099</v>
      </c>
      <c r="E36" s="95">
        <v>363.7</v>
      </c>
      <c r="F36" s="101"/>
    </row>
    <row r="37" spans="1:6" s="86" customFormat="1" ht="15.75" x14ac:dyDescent="0.2">
      <c r="A37" s="94" t="s">
        <v>62</v>
      </c>
      <c r="B37" s="90" t="s">
        <v>238</v>
      </c>
      <c r="C37" s="88" t="s">
        <v>21</v>
      </c>
      <c r="D37" s="91">
        <v>791</v>
      </c>
      <c r="E37" s="95">
        <v>1341.26</v>
      </c>
      <c r="F37" s="101"/>
    </row>
    <row r="38" spans="1:6" s="86" customFormat="1" ht="63" x14ac:dyDescent="0.2">
      <c r="A38" s="94" t="s">
        <v>65</v>
      </c>
      <c r="B38" s="90" t="s">
        <v>239</v>
      </c>
      <c r="C38" s="88" t="s">
        <v>21</v>
      </c>
      <c r="D38" s="91">
        <v>7281</v>
      </c>
      <c r="E38" s="95">
        <v>17983.900000000001</v>
      </c>
      <c r="F38" s="227" t="s">
        <v>240</v>
      </c>
    </row>
    <row r="39" spans="1:6" s="86" customFormat="1" ht="31.5" x14ac:dyDescent="0.2">
      <c r="A39" s="94" t="s">
        <v>68</v>
      </c>
      <c r="B39" s="90" t="s">
        <v>196</v>
      </c>
      <c r="C39" s="88" t="s">
        <v>21</v>
      </c>
      <c r="D39" s="91">
        <v>1650</v>
      </c>
      <c r="E39" s="95">
        <v>2993.32</v>
      </c>
      <c r="F39" s="101" t="s">
        <v>61</v>
      </c>
    </row>
    <row r="40" spans="1:6" s="86" customFormat="1" ht="31.5" x14ac:dyDescent="0.2">
      <c r="A40" s="94" t="s">
        <v>200</v>
      </c>
      <c r="B40" s="90" t="s">
        <v>197</v>
      </c>
      <c r="C40" s="88" t="s">
        <v>21</v>
      </c>
      <c r="D40" s="91">
        <v>1334</v>
      </c>
      <c r="E40" s="95">
        <v>2174.59</v>
      </c>
      <c r="F40" s="101"/>
    </row>
    <row r="41" spans="1:6" s="86" customFormat="1" ht="63" x14ac:dyDescent="0.2">
      <c r="A41" s="94" t="s">
        <v>201</v>
      </c>
      <c r="B41" s="90" t="s">
        <v>66</v>
      </c>
      <c r="C41" s="88" t="s">
        <v>21</v>
      </c>
      <c r="D41" s="91">
        <v>3119</v>
      </c>
      <c r="E41" s="95">
        <v>5971.54</v>
      </c>
      <c r="F41" s="101" t="s">
        <v>241</v>
      </c>
    </row>
    <row r="42" spans="1:6" s="86" customFormat="1" ht="31.5" x14ac:dyDescent="0.2">
      <c r="A42" s="94" t="s">
        <v>242</v>
      </c>
      <c r="B42" s="90" t="s">
        <v>199</v>
      </c>
      <c r="C42" s="88" t="s">
        <v>21</v>
      </c>
      <c r="D42" s="91">
        <v>0</v>
      </c>
      <c r="E42" s="95">
        <v>1847</v>
      </c>
      <c r="F42" s="101" t="s">
        <v>243</v>
      </c>
    </row>
    <row r="43" spans="1:6" s="86" customFormat="1" ht="15.75" x14ac:dyDescent="0.2">
      <c r="A43" s="94" t="s">
        <v>244</v>
      </c>
      <c r="B43" s="90" t="s">
        <v>202</v>
      </c>
      <c r="C43" s="88" t="s">
        <v>21</v>
      </c>
      <c r="D43" s="91">
        <v>21800</v>
      </c>
      <c r="E43" s="95">
        <v>10363.540000000001</v>
      </c>
      <c r="F43" s="101"/>
    </row>
    <row r="44" spans="1:6" s="92" customFormat="1" ht="31.5" x14ac:dyDescent="0.2">
      <c r="A44" s="94" t="s">
        <v>245</v>
      </c>
      <c r="B44" s="90" t="s">
        <v>109</v>
      </c>
      <c r="C44" s="88" t="s">
        <v>21</v>
      </c>
      <c r="D44" s="91">
        <v>26519</v>
      </c>
      <c r="E44" s="95">
        <v>20152.27</v>
      </c>
      <c r="F44" s="101" t="s">
        <v>246</v>
      </c>
    </row>
    <row r="45" spans="1:6" s="86" customFormat="1" ht="31.5" x14ac:dyDescent="0.2">
      <c r="A45" s="94" t="s">
        <v>247</v>
      </c>
      <c r="B45" s="90" t="s">
        <v>248</v>
      </c>
      <c r="C45" s="88" t="s">
        <v>21</v>
      </c>
      <c r="D45" s="91">
        <v>0</v>
      </c>
      <c r="E45" s="95">
        <v>17819.058590000001</v>
      </c>
      <c r="F45" s="97" t="s">
        <v>249</v>
      </c>
    </row>
    <row r="46" spans="1:6" s="86" customFormat="1" ht="129.75" customHeight="1" x14ac:dyDescent="0.2">
      <c r="A46" s="94" t="s">
        <v>250</v>
      </c>
      <c r="B46" s="90" t="s">
        <v>251</v>
      </c>
      <c r="C46" s="88" t="s">
        <v>21</v>
      </c>
      <c r="D46" s="91">
        <v>55311</v>
      </c>
      <c r="E46" s="95">
        <v>0</v>
      </c>
      <c r="F46" s="98" t="s">
        <v>507</v>
      </c>
    </row>
    <row r="47" spans="1:6" s="86" customFormat="1" ht="31.5" x14ac:dyDescent="0.2">
      <c r="A47" s="94" t="s">
        <v>71</v>
      </c>
      <c r="B47" s="90" t="s">
        <v>72</v>
      </c>
      <c r="C47" s="88" t="s">
        <v>21</v>
      </c>
      <c r="D47" s="91">
        <v>0</v>
      </c>
      <c r="E47" s="95"/>
      <c r="F47" s="97"/>
    </row>
    <row r="48" spans="1:6" s="86" customFormat="1" ht="31.5" x14ac:dyDescent="0.2">
      <c r="A48" s="94" t="s">
        <v>74</v>
      </c>
      <c r="B48" s="90" t="s">
        <v>75</v>
      </c>
      <c r="C48" s="88" t="s">
        <v>21</v>
      </c>
      <c r="D48" s="91">
        <v>0</v>
      </c>
      <c r="E48" s="95"/>
      <c r="F48" s="97"/>
    </row>
    <row r="49" spans="1:6" s="86" customFormat="1" ht="15.75" x14ac:dyDescent="0.2">
      <c r="A49" s="94" t="s">
        <v>76</v>
      </c>
      <c r="B49" s="90" t="s">
        <v>77</v>
      </c>
      <c r="C49" s="88" t="s">
        <v>21</v>
      </c>
      <c r="D49" s="91">
        <v>555763</v>
      </c>
      <c r="E49" s="91">
        <f>E50+E51+E52+E53+E54+E55+E56+E57+E58+E59+E61+E62</f>
        <v>341163.76452999999</v>
      </c>
      <c r="F49" s="99"/>
    </row>
    <row r="50" spans="1:6" s="86" customFormat="1" ht="15.75" x14ac:dyDescent="0.2">
      <c r="A50" s="94" t="s">
        <v>78</v>
      </c>
      <c r="B50" s="90" t="s">
        <v>204</v>
      </c>
      <c r="C50" s="88" t="s">
        <v>21</v>
      </c>
      <c r="D50" s="91">
        <v>0</v>
      </c>
      <c r="E50" s="95"/>
      <c r="F50" s="97"/>
    </row>
    <row r="51" spans="1:6" s="86" customFormat="1" ht="31.5" x14ac:dyDescent="0.2">
      <c r="A51" s="94" t="s">
        <v>81</v>
      </c>
      <c r="B51" s="90" t="s">
        <v>82</v>
      </c>
      <c r="C51" s="88" t="s">
        <v>21</v>
      </c>
      <c r="D51" s="91">
        <v>0</v>
      </c>
      <c r="E51" s="95"/>
      <c r="F51" s="97"/>
    </row>
    <row r="52" spans="1:6" s="86" customFormat="1" ht="173.25" x14ac:dyDescent="0.2">
      <c r="A52" s="94" t="s">
        <v>83</v>
      </c>
      <c r="B52" s="90" t="s">
        <v>84</v>
      </c>
      <c r="C52" s="88" t="s">
        <v>21</v>
      </c>
      <c r="D52" s="91">
        <v>536</v>
      </c>
      <c r="E52" s="95">
        <v>15.01</v>
      </c>
      <c r="F52" s="97" t="s">
        <v>509</v>
      </c>
    </row>
    <row r="53" spans="1:6" s="86" customFormat="1" ht="15.75" x14ac:dyDescent="0.2">
      <c r="A53" s="94" t="s">
        <v>85</v>
      </c>
      <c r="B53" s="90" t="s">
        <v>86</v>
      </c>
      <c r="C53" s="88" t="s">
        <v>21</v>
      </c>
      <c r="D53" s="91">
        <v>100596</v>
      </c>
      <c r="E53" s="95">
        <v>101078.2</v>
      </c>
      <c r="F53" s="97"/>
    </row>
    <row r="54" spans="1:6" s="86" customFormat="1" ht="47.25" x14ac:dyDescent="0.2">
      <c r="A54" s="94" t="s">
        <v>88</v>
      </c>
      <c r="B54" s="90" t="s">
        <v>89</v>
      </c>
      <c r="C54" s="88" t="s">
        <v>21</v>
      </c>
      <c r="D54" s="91">
        <v>0</v>
      </c>
      <c r="E54" s="95"/>
      <c r="F54" s="97"/>
    </row>
    <row r="55" spans="1:6" s="86" customFormat="1" ht="94.5" x14ac:dyDescent="0.2">
      <c r="A55" s="94" t="s">
        <v>90</v>
      </c>
      <c r="B55" s="90" t="s">
        <v>91</v>
      </c>
      <c r="C55" s="88" t="s">
        <v>21</v>
      </c>
      <c r="D55" s="91">
        <v>214632</v>
      </c>
      <c r="E55" s="95">
        <v>110599.4</v>
      </c>
      <c r="F55" s="97" t="s">
        <v>508</v>
      </c>
    </row>
    <row r="56" spans="1:6" s="86" customFormat="1" ht="15.75" x14ac:dyDescent="0.2">
      <c r="A56" s="94" t="s">
        <v>92</v>
      </c>
      <c r="B56" s="90" t="s">
        <v>93</v>
      </c>
      <c r="C56" s="88" t="s">
        <v>21</v>
      </c>
      <c r="D56" s="91">
        <v>0</v>
      </c>
      <c r="E56" s="95">
        <v>25814.65453</v>
      </c>
      <c r="F56" s="97"/>
    </row>
    <row r="57" spans="1:6" s="86" customFormat="1" ht="107.25" customHeight="1" x14ac:dyDescent="0.2">
      <c r="A57" s="94" t="s">
        <v>94</v>
      </c>
      <c r="B57" s="90" t="s">
        <v>95</v>
      </c>
      <c r="C57" s="88" t="s">
        <v>21</v>
      </c>
      <c r="D57" s="91">
        <v>14202</v>
      </c>
      <c r="E57" s="95">
        <v>-16750.64</v>
      </c>
      <c r="F57" s="97" t="s">
        <v>510</v>
      </c>
    </row>
    <row r="58" spans="1:6" s="86" customFormat="1" ht="47.25" x14ac:dyDescent="0.2">
      <c r="A58" s="94" t="s">
        <v>97</v>
      </c>
      <c r="B58" s="90" t="s">
        <v>98</v>
      </c>
      <c r="C58" s="88" t="s">
        <v>21</v>
      </c>
      <c r="D58" s="91">
        <v>46793</v>
      </c>
      <c r="E58" s="95">
        <v>16592.14</v>
      </c>
      <c r="F58" s="97" t="s">
        <v>511</v>
      </c>
    </row>
    <row r="59" spans="1:6" s="86" customFormat="1" ht="96" customHeight="1" x14ac:dyDescent="0.2">
      <c r="A59" s="94" t="s">
        <v>99</v>
      </c>
      <c r="B59" s="90" t="s">
        <v>100</v>
      </c>
      <c r="C59" s="88" t="s">
        <v>21</v>
      </c>
      <c r="D59" s="91">
        <v>103699</v>
      </c>
      <c r="E59" s="95">
        <v>46691</v>
      </c>
      <c r="F59" s="97" t="s">
        <v>252</v>
      </c>
    </row>
    <row r="60" spans="1:6" s="92" customFormat="1" ht="31.5" x14ac:dyDescent="0.2">
      <c r="A60" s="94" t="s">
        <v>101</v>
      </c>
      <c r="B60" s="90" t="s">
        <v>102</v>
      </c>
      <c r="C60" s="88" t="s">
        <v>103</v>
      </c>
      <c r="D60" s="96" t="s">
        <v>30</v>
      </c>
      <c r="E60" s="95">
        <v>1131</v>
      </c>
      <c r="F60" s="97"/>
    </row>
    <row r="61" spans="1:6" s="86" customFormat="1" ht="110.25" x14ac:dyDescent="0.2">
      <c r="A61" s="94" t="s">
        <v>104</v>
      </c>
      <c r="B61" s="90" t="s">
        <v>105</v>
      </c>
      <c r="C61" s="88" t="s">
        <v>21</v>
      </c>
      <c r="D61" s="96">
        <v>0</v>
      </c>
      <c r="E61" s="95">
        <v>0</v>
      </c>
      <c r="F61" s="97"/>
    </row>
    <row r="62" spans="1:6" s="86" customFormat="1" ht="18.75" customHeight="1" x14ac:dyDescent="0.2">
      <c r="A62" s="94" t="s">
        <v>106</v>
      </c>
      <c r="B62" s="90" t="s">
        <v>207</v>
      </c>
      <c r="C62" s="88" t="s">
        <v>21</v>
      </c>
      <c r="D62" s="91">
        <v>75305</v>
      </c>
      <c r="E62" s="91">
        <f>E63+E64+E65+E66</f>
        <v>57124</v>
      </c>
      <c r="F62" s="97"/>
    </row>
    <row r="63" spans="1:6" s="86" customFormat="1" ht="63.75" customHeight="1" x14ac:dyDescent="0.2">
      <c r="A63" s="94" t="s">
        <v>253</v>
      </c>
      <c r="B63" s="90" t="s">
        <v>254</v>
      </c>
      <c r="C63" s="88" t="s">
        <v>21</v>
      </c>
      <c r="D63" s="91">
        <v>0</v>
      </c>
      <c r="E63" s="95">
        <v>57124</v>
      </c>
      <c r="F63" s="97" t="s">
        <v>512</v>
      </c>
    </row>
    <row r="64" spans="1:6" s="86" customFormat="1" ht="60.75" customHeight="1" x14ac:dyDescent="0.2">
      <c r="A64" s="94" t="s">
        <v>255</v>
      </c>
      <c r="B64" s="90" t="s">
        <v>256</v>
      </c>
      <c r="C64" s="88"/>
      <c r="D64" s="91">
        <v>30555</v>
      </c>
      <c r="E64" s="95"/>
      <c r="F64" s="97" t="s">
        <v>257</v>
      </c>
    </row>
    <row r="65" spans="1:12" s="86" customFormat="1" ht="16.5" customHeight="1" x14ac:dyDescent="0.2">
      <c r="A65" s="94" t="s">
        <v>258</v>
      </c>
      <c r="B65" s="90" t="s">
        <v>259</v>
      </c>
      <c r="C65" s="88"/>
      <c r="D65" s="91">
        <v>0</v>
      </c>
      <c r="E65" s="95"/>
      <c r="F65" s="97"/>
    </row>
    <row r="66" spans="1:12" s="86" customFormat="1" ht="69" customHeight="1" x14ac:dyDescent="0.2">
      <c r="A66" s="94" t="s">
        <v>260</v>
      </c>
      <c r="B66" s="90" t="s">
        <v>261</v>
      </c>
      <c r="C66" s="88"/>
      <c r="D66" s="91">
        <v>44750</v>
      </c>
      <c r="E66" s="95"/>
      <c r="F66" s="97" t="s">
        <v>513</v>
      </c>
    </row>
    <row r="67" spans="1:12" s="86" customFormat="1" ht="47.25" x14ac:dyDescent="0.2">
      <c r="A67" s="94" t="s">
        <v>124</v>
      </c>
      <c r="B67" s="90" t="s">
        <v>125</v>
      </c>
      <c r="C67" s="88" t="s">
        <v>21</v>
      </c>
      <c r="D67" s="91">
        <v>-233311</v>
      </c>
      <c r="E67" s="95">
        <v>90306</v>
      </c>
      <c r="F67" s="100"/>
    </row>
    <row r="68" spans="1:12" s="92" customFormat="1" ht="81" customHeight="1" x14ac:dyDescent="0.2">
      <c r="A68" s="94" t="s">
        <v>126</v>
      </c>
      <c r="B68" s="90" t="s">
        <v>262</v>
      </c>
      <c r="C68" s="88" t="s">
        <v>21</v>
      </c>
      <c r="D68" s="91" t="s">
        <v>30</v>
      </c>
      <c r="E68" s="95">
        <v>123495.96229</v>
      </c>
      <c r="F68" s="97" t="s">
        <v>263</v>
      </c>
    </row>
    <row r="69" spans="1:12" s="86" customFormat="1" ht="31.5" x14ac:dyDescent="0.2">
      <c r="A69" s="94" t="s">
        <v>129</v>
      </c>
      <c r="B69" s="90" t="s">
        <v>130</v>
      </c>
      <c r="C69" s="88" t="s">
        <v>21</v>
      </c>
      <c r="D69" s="91">
        <v>242715</v>
      </c>
      <c r="E69" s="95">
        <v>250708.92</v>
      </c>
      <c r="F69" s="101"/>
    </row>
    <row r="70" spans="1:12" s="86" customFormat="1" ht="31.5" x14ac:dyDescent="0.2">
      <c r="A70" s="94" t="s">
        <v>22</v>
      </c>
      <c r="B70" s="90" t="s">
        <v>131</v>
      </c>
      <c r="C70" s="88" t="s">
        <v>132</v>
      </c>
      <c r="D70" s="91">
        <v>90914.5</v>
      </c>
      <c r="E70" s="95">
        <v>88372.957000000097</v>
      </c>
      <c r="F70" s="97"/>
    </row>
    <row r="71" spans="1:12" s="86" customFormat="1" ht="63" x14ac:dyDescent="0.2">
      <c r="A71" s="94" t="s">
        <v>76</v>
      </c>
      <c r="B71" s="90" t="s">
        <v>133</v>
      </c>
      <c r="C71" s="88" t="s">
        <v>134</v>
      </c>
      <c r="D71" s="91">
        <v>2669.71</v>
      </c>
      <c r="E71" s="91">
        <v>2836.9416223109943</v>
      </c>
      <c r="F71" s="97"/>
    </row>
    <row r="72" spans="1:12" s="86" customFormat="1" ht="63" x14ac:dyDescent="0.2">
      <c r="A72" s="94" t="s">
        <v>135</v>
      </c>
      <c r="B72" s="90" t="s">
        <v>136</v>
      </c>
      <c r="C72" s="88" t="s">
        <v>18</v>
      </c>
      <c r="D72" s="96" t="s">
        <v>18</v>
      </c>
      <c r="E72" s="95" t="s">
        <v>18</v>
      </c>
      <c r="F72" s="97"/>
    </row>
    <row r="73" spans="1:12" s="86" customFormat="1" ht="15.75" x14ac:dyDescent="0.2">
      <c r="A73" s="94" t="s">
        <v>19</v>
      </c>
      <c r="B73" s="90" t="s">
        <v>137</v>
      </c>
      <c r="C73" s="88" t="s">
        <v>138</v>
      </c>
      <c r="D73" s="96" t="s">
        <v>30</v>
      </c>
      <c r="E73" s="95">
        <v>67049</v>
      </c>
      <c r="F73" s="97"/>
    </row>
    <row r="74" spans="1:12" s="86" customFormat="1" ht="15.75" x14ac:dyDescent="0.2">
      <c r="A74" s="94" t="s">
        <v>139</v>
      </c>
      <c r="B74" s="90" t="s">
        <v>140</v>
      </c>
      <c r="C74" s="88" t="s">
        <v>141</v>
      </c>
      <c r="D74" s="96" t="s">
        <v>30</v>
      </c>
      <c r="E74" s="95">
        <f>E75+E76+E77</f>
        <v>676.1</v>
      </c>
      <c r="F74" s="97"/>
    </row>
    <row r="75" spans="1:12" s="86" customFormat="1" ht="15.75" x14ac:dyDescent="0.2">
      <c r="A75" s="94" t="s">
        <v>264</v>
      </c>
      <c r="B75" s="90" t="s">
        <v>143</v>
      </c>
      <c r="C75" s="88" t="s">
        <v>141</v>
      </c>
      <c r="D75" s="96" t="s">
        <v>30</v>
      </c>
      <c r="E75" s="95">
        <v>5</v>
      </c>
      <c r="F75" s="97"/>
    </row>
    <row r="76" spans="1:12" s="86" customFormat="1" ht="15.75" x14ac:dyDescent="0.2">
      <c r="A76" s="94" t="s">
        <v>144</v>
      </c>
      <c r="B76" s="90" t="s">
        <v>145</v>
      </c>
      <c r="C76" s="88" t="s">
        <v>141</v>
      </c>
      <c r="D76" s="96" t="s">
        <v>30</v>
      </c>
      <c r="E76" s="95">
        <v>399.3</v>
      </c>
      <c r="F76" s="97"/>
    </row>
    <row r="77" spans="1:12" s="86" customFormat="1" ht="15.75" x14ac:dyDescent="0.2">
      <c r="A77" s="94" t="s">
        <v>146</v>
      </c>
      <c r="B77" s="90" t="s">
        <v>147</v>
      </c>
      <c r="C77" s="88" t="s">
        <v>141</v>
      </c>
      <c r="D77" s="96" t="s">
        <v>30</v>
      </c>
      <c r="E77" s="95">
        <v>271.8</v>
      </c>
      <c r="F77" s="97"/>
    </row>
    <row r="78" spans="1:12" s="86" customFormat="1" ht="15.75" x14ac:dyDescent="0.2">
      <c r="A78" s="94" t="s">
        <v>265</v>
      </c>
      <c r="B78" s="90" t="s">
        <v>149</v>
      </c>
      <c r="C78" s="88" t="s">
        <v>141</v>
      </c>
      <c r="D78" s="96" t="s">
        <v>30</v>
      </c>
      <c r="E78" s="95"/>
      <c r="F78" s="97"/>
      <c r="G78" s="87"/>
      <c r="H78" s="87"/>
      <c r="I78" s="87"/>
      <c r="J78" s="87"/>
      <c r="K78" s="87"/>
      <c r="L78" s="87"/>
    </row>
    <row r="79" spans="1:12" s="86" customFormat="1" ht="31.5" x14ac:dyDescent="0.2">
      <c r="A79" s="94" t="s">
        <v>150</v>
      </c>
      <c r="B79" s="90" t="s">
        <v>151</v>
      </c>
      <c r="C79" s="88" t="s">
        <v>152</v>
      </c>
      <c r="D79" s="91">
        <v>12299</v>
      </c>
      <c r="E79" s="91">
        <f>SUM(E80:E83)</f>
        <v>12377.43</v>
      </c>
      <c r="F79" s="102"/>
      <c r="G79" s="87"/>
      <c r="H79" s="87"/>
      <c r="I79" s="87"/>
      <c r="J79" s="87"/>
      <c r="K79" s="87"/>
      <c r="L79" s="87"/>
    </row>
    <row r="80" spans="1:12" s="86" customFormat="1" ht="15.75" x14ac:dyDescent="0.2">
      <c r="A80" s="94" t="s">
        <v>266</v>
      </c>
      <c r="B80" s="90" t="s">
        <v>143</v>
      </c>
      <c r="C80" s="88" t="s">
        <v>152</v>
      </c>
      <c r="D80" s="91">
        <v>1844</v>
      </c>
      <c r="E80" s="95">
        <v>1767.96</v>
      </c>
      <c r="F80" s="93"/>
      <c r="G80" s="87"/>
      <c r="H80" s="87"/>
      <c r="I80" s="87"/>
      <c r="J80" s="87"/>
      <c r="K80" s="87"/>
      <c r="L80" s="87"/>
    </row>
    <row r="81" spans="1:12" s="86" customFormat="1" ht="15.75" x14ac:dyDescent="0.2">
      <c r="A81" s="94" t="s">
        <v>267</v>
      </c>
      <c r="B81" s="90" t="s">
        <v>145</v>
      </c>
      <c r="C81" s="88" t="s">
        <v>152</v>
      </c>
      <c r="D81" s="91">
        <v>34</v>
      </c>
      <c r="E81" s="95">
        <v>34.119999999999997</v>
      </c>
      <c r="F81" s="93"/>
      <c r="G81" s="87"/>
      <c r="H81" s="87"/>
      <c r="I81" s="87"/>
      <c r="J81" s="87"/>
      <c r="K81" s="87"/>
      <c r="L81" s="87"/>
    </row>
    <row r="82" spans="1:12" s="86" customFormat="1" ht="15.75" x14ac:dyDescent="0.2">
      <c r="A82" s="94" t="s">
        <v>268</v>
      </c>
      <c r="B82" s="90" t="s">
        <v>147</v>
      </c>
      <c r="C82" s="88" t="s">
        <v>152</v>
      </c>
      <c r="D82" s="91">
        <v>4855</v>
      </c>
      <c r="E82" s="95">
        <v>4950.8100000000004</v>
      </c>
      <c r="F82" s="93"/>
      <c r="G82" s="87"/>
      <c r="H82" s="87"/>
      <c r="I82" s="87"/>
      <c r="J82" s="87"/>
      <c r="K82" s="87"/>
      <c r="L82" s="87"/>
    </row>
    <row r="83" spans="1:12" s="86" customFormat="1" ht="15.75" x14ac:dyDescent="0.2">
      <c r="A83" s="94" t="s">
        <v>269</v>
      </c>
      <c r="B83" s="90" t="s">
        <v>149</v>
      </c>
      <c r="C83" s="88" t="s">
        <v>152</v>
      </c>
      <c r="D83" s="91">
        <v>5566</v>
      </c>
      <c r="E83" s="95">
        <v>5624.54</v>
      </c>
      <c r="F83" s="93"/>
      <c r="G83" s="87"/>
      <c r="H83" s="87"/>
      <c r="I83" s="87"/>
      <c r="J83" s="87"/>
      <c r="K83" s="87"/>
      <c r="L83" s="87"/>
    </row>
    <row r="84" spans="1:12" s="86" customFormat="1" ht="15.75" x14ac:dyDescent="0.2">
      <c r="A84" s="94" t="s">
        <v>157</v>
      </c>
      <c r="B84" s="90" t="s">
        <v>158</v>
      </c>
      <c r="C84" s="88" t="s">
        <v>152</v>
      </c>
      <c r="D84" s="91">
        <v>11227</v>
      </c>
      <c r="E84" s="91">
        <f>SUM(E85:E88)</f>
        <v>11074.8</v>
      </c>
      <c r="F84" s="93"/>
      <c r="G84" s="87"/>
      <c r="H84" s="87"/>
      <c r="I84" s="87"/>
      <c r="J84" s="87"/>
      <c r="K84" s="87"/>
      <c r="L84" s="87"/>
    </row>
    <row r="85" spans="1:12" s="86" customFormat="1" ht="15.75" x14ac:dyDescent="0.2">
      <c r="A85" s="94" t="s">
        <v>270</v>
      </c>
      <c r="B85" s="90" t="s">
        <v>143</v>
      </c>
      <c r="C85" s="88" t="s">
        <v>152</v>
      </c>
      <c r="D85" s="91">
        <v>4001</v>
      </c>
      <c r="E85" s="95">
        <v>3978.4</v>
      </c>
      <c r="F85" s="93"/>
      <c r="G85" s="87"/>
      <c r="H85" s="87"/>
      <c r="I85" s="87"/>
      <c r="J85" s="87"/>
      <c r="K85" s="87"/>
      <c r="L85" s="87"/>
    </row>
    <row r="86" spans="1:12" s="86" customFormat="1" ht="15.75" x14ac:dyDescent="0.2">
      <c r="A86" s="94" t="s">
        <v>271</v>
      </c>
      <c r="B86" s="90" t="s">
        <v>145</v>
      </c>
      <c r="C86" s="88" t="s">
        <v>152</v>
      </c>
      <c r="D86" s="91">
        <v>135</v>
      </c>
      <c r="E86" s="95">
        <v>135.1</v>
      </c>
      <c r="F86" s="93"/>
      <c r="G86" s="87"/>
      <c r="H86" s="87"/>
      <c r="I86" s="87"/>
      <c r="J86" s="87"/>
      <c r="K86" s="87"/>
      <c r="L86" s="87"/>
    </row>
    <row r="87" spans="1:12" s="86" customFormat="1" ht="15.75" x14ac:dyDescent="0.2">
      <c r="A87" s="94" t="s">
        <v>272</v>
      </c>
      <c r="B87" s="90" t="s">
        <v>147</v>
      </c>
      <c r="C87" s="88" t="s">
        <v>152</v>
      </c>
      <c r="D87" s="91">
        <v>7090</v>
      </c>
      <c r="E87" s="95">
        <v>6961.3</v>
      </c>
      <c r="F87" s="99"/>
      <c r="G87" s="87"/>
      <c r="H87" s="87"/>
      <c r="I87" s="87"/>
      <c r="J87" s="87"/>
      <c r="K87" s="87"/>
      <c r="L87" s="87"/>
    </row>
    <row r="88" spans="1:12" s="86" customFormat="1" ht="15.75" x14ac:dyDescent="0.2">
      <c r="A88" s="94" t="s">
        <v>273</v>
      </c>
      <c r="B88" s="90" t="s">
        <v>149</v>
      </c>
      <c r="C88" s="88" t="s">
        <v>152</v>
      </c>
      <c r="D88" s="91">
        <v>0</v>
      </c>
      <c r="E88" s="95">
        <v>0</v>
      </c>
      <c r="F88" s="99"/>
      <c r="G88" s="87"/>
      <c r="H88" s="87"/>
      <c r="I88" s="87"/>
      <c r="J88" s="87"/>
      <c r="K88" s="87"/>
      <c r="L88" s="87"/>
    </row>
    <row r="89" spans="1:12" s="86" customFormat="1" ht="15.75" x14ac:dyDescent="0.2">
      <c r="A89" s="94" t="s">
        <v>163</v>
      </c>
      <c r="B89" s="90" t="s">
        <v>164</v>
      </c>
      <c r="C89" s="88" t="s">
        <v>165</v>
      </c>
      <c r="D89" s="91">
        <v>7267</v>
      </c>
      <c r="E89" s="91">
        <f>SUM(E90:E93)</f>
        <v>7312.8200000000006</v>
      </c>
      <c r="F89" s="99"/>
    </row>
    <row r="90" spans="1:12" s="86" customFormat="1" ht="15.75" x14ac:dyDescent="0.2">
      <c r="A90" s="94" t="s">
        <v>274</v>
      </c>
      <c r="B90" s="90" t="s">
        <v>143</v>
      </c>
      <c r="C90" s="88" t="s">
        <v>165</v>
      </c>
      <c r="D90" s="91">
        <v>1077</v>
      </c>
      <c r="E90" s="95">
        <v>1036.8900000000001</v>
      </c>
      <c r="F90" s="103"/>
    </row>
    <row r="91" spans="1:12" s="86" customFormat="1" ht="15.75" x14ac:dyDescent="0.2">
      <c r="A91" s="94" t="s">
        <v>275</v>
      </c>
      <c r="B91" s="90" t="s">
        <v>145</v>
      </c>
      <c r="C91" s="88" t="s">
        <v>165</v>
      </c>
      <c r="D91" s="91">
        <v>19</v>
      </c>
      <c r="E91" s="95">
        <v>18.96</v>
      </c>
      <c r="F91" s="103"/>
    </row>
    <row r="92" spans="1:12" s="86" customFormat="1" ht="15.75" x14ac:dyDescent="0.2">
      <c r="A92" s="94" t="s">
        <v>276</v>
      </c>
      <c r="B92" s="90" t="s">
        <v>147</v>
      </c>
      <c r="C92" s="88" t="s">
        <v>165</v>
      </c>
      <c r="D92" s="91">
        <v>3589</v>
      </c>
      <c r="E92" s="95">
        <v>3666.09</v>
      </c>
      <c r="F92" s="103"/>
    </row>
    <row r="93" spans="1:12" s="86" customFormat="1" ht="15.75" x14ac:dyDescent="0.2">
      <c r="A93" s="94" t="s">
        <v>277</v>
      </c>
      <c r="B93" s="90" t="s">
        <v>149</v>
      </c>
      <c r="C93" s="88" t="s">
        <v>165</v>
      </c>
      <c r="D93" s="91">
        <v>2581</v>
      </c>
      <c r="E93" s="95">
        <v>2590.88</v>
      </c>
      <c r="F93" s="103"/>
    </row>
    <row r="94" spans="1:12" s="86" customFormat="1" ht="15.75" x14ac:dyDescent="0.2">
      <c r="A94" s="94" t="s">
        <v>170</v>
      </c>
      <c r="B94" s="90" t="s">
        <v>171</v>
      </c>
      <c r="C94" s="88" t="s">
        <v>172</v>
      </c>
      <c r="D94" s="104">
        <v>9.0681667441841257E-4</v>
      </c>
      <c r="E94" s="105">
        <v>9.0681667441841257E-4</v>
      </c>
      <c r="F94" s="103"/>
    </row>
    <row r="95" spans="1:12" s="86" customFormat="1" ht="31.5" x14ac:dyDescent="0.2">
      <c r="A95" s="94" t="s">
        <v>173</v>
      </c>
      <c r="B95" s="90" t="s">
        <v>174</v>
      </c>
      <c r="C95" s="88" t="s">
        <v>21</v>
      </c>
      <c r="D95" s="91" t="s">
        <v>30</v>
      </c>
      <c r="E95" s="91">
        <v>235601.96440000003</v>
      </c>
      <c r="F95" s="106"/>
    </row>
    <row r="96" spans="1:12" s="86" customFormat="1" ht="31.5" x14ac:dyDescent="0.2">
      <c r="A96" s="94" t="s">
        <v>175</v>
      </c>
      <c r="B96" s="90" t="s">
        <v>176</v>
      </c>
      <c r="C96" s="88" t="s">
        <v>21</v>
      </c>
      <c r="D96" s="91" t="s">
        <v>30</v>
      </c>
      <c r="E96" s="91">
        <v>57648.145810000002</v>
      </c>
      <c r="F96" s="106"/>
    </row>
    <row r="97" spans="1:6" s="86" customFormat="1" ht="47.25" x14ac:dyDescent="0.2">
      <c r="A97" s="94" t="s">
        <v>177</v>
      </c>
      <c r="B97" s="90" t="s">
        <v>178</v>
      </c>
      <c r="C97" s="88" t="s">
        <v>172</v>
      </c>
      <c r="D97" s="91" t="s">
        <v>18</v>
      </c>
      <c r="E97" s="96" t="s">
        <v>18</v>
      </c>
      <c r="F97" s="85"/>
    </row>
    <row r="98" spans="1:6" s="86" customFormat="1" ht="15.75" x14ac:dyDescent="0.2">
      <c r="A98" s="107"/>
      <c r="B98" s="108"/>
      <c r="C98" s="109"/>
      <c r="D98" s="110"/>
      <c r="E98" s="111"/>
      <c r="F98" s="112"/>
    </row>
    <row r="99" spans="1:6" s="76" customFormat="1" ht="45" customHeight="1" x14ac:dyDescent="0.25">
      <c r="A99" s="317" t="s">
        <v>278</v>
      </c>
      <c r="B99" s="317"/>
      <c r="C99" s="317"/>
      <c r="D99" s="317"/>
      <c r="E99" s="317"/>
      <c r="F99" s="317"/>
    </row>
    <row r="100" spans="1:6" s="76" customFormat="1" ht="29.25" customHeight="1" x14ac:dyDescent="0.25">
      <c r="A100" s="317" t="s">
        <v>279</v>
      </c>
      <c r="B100" s="317"/>
      <c r="C100" s="317"/>
      <c r="D100" s="317"/>
      <c r="E100" s="317"/>
      <c r="F100" s="317"/>
    </row>
    <row r="101" spans="1:6" s="76" customFormat="1" ht="30" customHeight="1" x14ac:dyDescent="0.25">
      <c r="A101" s="317" t="s">
        <v>280</v>
      </c>
      <c r="B101" s="317"/>
      <c r="C101" s="317"/>
      <c r="D101" s="317"/>
      <c r="E101" s="317"/>
      <c r="F101" s="317"/>
    </row>
    <row r="102" spans="1:6" s="76" customFormat="1" ht="31.5" customHeight="1" x14ac:dyDescent="0.25">
      <c r="A102" s="317" t="s">
        <v>281</v>
      </c>
      <c r="B102" s="317"/>
      <c r="C102" s="317"/>
      <c r="D102" s="317"/>
      <c r="E102" s="317"/>
      <c r="F102" s="317"/>
    </row>
    <row r="103" spans="1:6" s="76" customFormat="1" ht="36" customHeight="1" x14ac:dyDescent="0.25">
      <c r="A103" s="317" t="s">
        <v>282</v>
      </c>
      <c r="B103" s="317"/>
      <c r="C103" s="317"/>
      <c r="D103" s="317"/>
      <c r="E103" s="317"/>
      <c r="F103" s="317"/>
    </row>
    <row r="104" spans="1:6" ht="45" customHeight="1" x14ac:dyDescent="0.25"/>
    <row r="105" spans="1:6" ht="45" customHeight="1" x14ac:dyDescent="0.25">
      <c r="F105" s="228"/>
    </row>
    <row r="106" spans="1:6" ht="15" customHeight="1" x14ac:dyDescent="0.25"/>
  </sheetData>
  <mergeCells count="14">
    <mergeCell ref="A99:F99"/>
    <mergeCell ref="A100:F100"/>
    <mergeCell ref="A101:F101"/>
    <mergeCell ref="A102:F102"/>
    <mergeCell ref="A103:F103"/>
    <mergeCell ref="A7:F7"/>
    <mergeCell ref="A8:F8"/>
    <mergeCell ref="A9:F9"/>
    <mergeCell ref="A10:F10"/>
    <mergeCell ref="A17:A18"/>
    <mergeCell ref="B17:B18"/>
    <mergeCell ref="D17:E17"/>
    <mergeCell ref="F17:F18"/>
    <mergeCell ref="C17:C18"/>
  </mergeCells>
  <pageMargins left="0.70866141732283472" right="0.70866141732283472" top="0.74803149606299213" bottom="0.74803149606299213" header="0.31496062992125984" footer="0.31496062992125984"/>
  <pageSetup paperSize="9" scale="22" orientation="portrait" r:id="rId1"/>
  <colBreaks count="1" manualBreakCount="1">
    <brk id="3" max="10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D95"/>
  <sheetViews>
    <sheetView view="pageBreakPreview" zoomScale="70" zoomScaleNormal="70" zoomScaleSheetLayoutView="70" workbookViewId="0">
      <selection activeCell="J24" sqref="J24"/>
    </sheetView>
  </sheetViews>
  <sheetFormatPr defaultColWidth="0.85546875" defaultRowHeight="15" x14ac:dyDescent="0.25"/>
  <cols>
    <col min="1" max="1" width="0.85546875" style="1" customWidth="1"/>
    <col min="2" max="2" width="10.7109375" style="1" customWidth="1"/>
    <col min="3" max="3" width="1.85546875" style="1" customWidth="1"/>
    <col min="4" max="4" width="0.85546875" style="1" customWidth="1"/>
    <col min="5" max="5" width="23.85546875" style="1" customWidth="1"/>
    <col min="6" max="6" width="30.140625" style="1" customWidth="1"/>
    <col min="7" max="7" width="16.42578125" style="1" customWidth="1"/>
    <col min="8" max="8" width="18" style="24" customWidth="1"/>
    <col min="9" max="9" width="19.28515625" style="24" customWidth="1"/>
    <col min="10" max="10" width="104.42578125" style="1" customWidth="1"/>
    <col min="11" max="13" width="18.5703125" style="246" customWidth="1"/>
    <col min="14" max="37" width="18.5703125" style="1" customWidth="1"/>
    <col min="38" max="252" width="0.85546875" style="1"/>
    <col min="253" max="253" width="0.85546875" style="1" customWidth="1"/>
    <col min="254" max="254" width="7.85546875" style="1" customWidth="1"/>
    <col min="255" max="255" width="1.85546875" style="1" customWidth="1"/>
    <col min="256" max="256" width="0.85546875" style="1" customWidth="1"/>
    <col min="257" max="257" width="23.85546875" style="1" customWidth="1"/>
    <col min="258" max="258" width="30.140625" style="1" customWidth="1"/>
    <col min="259" max="259" width="16.42578125" style="1" customWidth="1"/>
    <col min="260" max="260" width="18" style="1" customWidth="1"/>
    <col min="261" max="261" width="11.85546875" style="1" customWidth="1"/>
    <col min="262" max="262" width="30.28515625" style="1" customWidth="1"/>
    <col min="263" max="263" width="12.5703125" style="1" customWidth="1"/>
    <col min="264" max="508" width="0.85546875" style="1"/>
    <col min="509" max="509" width="0.85546875" style="1" customWidth="1"/>
    <col min="510" max="510" width="7.85546875" style="1" customWidth="1"/>
    <col min="511" max="511" width="1.85546875" style="1" customWidth="1"/>
    <col min="512" max="512" width="0.85546875" style="1" customWidth="1"/>
    <col min="513" max="513" width="23.85546875" style="1" customWidth="1"/>
    <col min="514" max="514" width="30.140625" style="1" customWidth="1"/>
    <col min="515" max="515" width="16.42578125" style="1" customWidth="1"/>
    <col min="516" max="516" width="18" style="1" customWidth="1"/>
    <col min="517" max="517" width="11.85546875" style="1" customWidth="1"/>
    <col min="518" max="518" width="30.28515625" style="1" customWidth="1"/>
    <col min="519" max="519" width="12.5703125" style="1" customWidth="1"/>
    <col min="520" max="764" width="0.85546875" style="1"/>
    <col min="765" max="765" width="0.85546875" style="1" customWidth="1"/>
    <col min="766" max="766" width="7.85546875" style="1" customWidth="1"/>
    <col min="767" max="767" width="1.85546875" style="1" customWidth="1"/>
    <col min="768" max="768" width="0.85546875" style="1" customWidth="1"/>
    <col min="769" max="769" width="23.85546875" style="1" customWidth="1"/>
    <col min="770" max="770" width="30.140625" style="1" customWidth="1"/>
    <col min="771" max="771" width="16.42578125" style="1" customWidth="1"/>
    <col min="772" max="772" width="18" style="1" customWidth="1"/>
    <col min="773" max="773" width="11.85546875" style="1" customWidth="1"/>
    <col min="774" max="774" width="30.28515625" style="1" customWidth="1"/>
    <col min="775" max="775" width="12.5703125" style="1" customWidth="1"/>
    <col min="776" max="1020" width="0.85546875" style="1"/>
    <col min="1021" max="1021" width="0.85546875" style="1" customWidth="1"/>
    <col min="1022" max="1022" width="7.85546875" style="1" customWidth="1"/>
    <col min="1023" max="1023" width="1.85546875" style="1" customWidth="1"/>
    <col min="1024" max="1024" width="0.85546875" style="1" customWidth="1"/>
    <col min="1025" max="1025" width="23.85546875" style="1" customWidth="1"/>
    <col min="1026" max="1026" width="30.140625" style="1" customWidth="1"/>
    <col min="1027" max="1027" width="16.42578125" style="1" customWidth="1"/>
    <col min="1028" max="1028" width="18" style="1" customWidth="1"/>
    <col min="1029" max="1029" width="11.85546875" style="1" customWidth="1"/>
    <col min="1030" max="1030" width="30.28515625" style="1" customWidth="1"/>
    <col min="1031" max="1031" width="12.5703125" style="1" customWidth="1"/>
    <col min="1032" max="1276" width="0.85546875" style="1"/>
    <col min="1277" max="1277" width="0.85546875" style="1" customWidth="1"/>
    <col min="1278" max="1278" width="7.85546875" style="1" customWidth="1"/>
    <col min="1279" max="1279" width="1.85546875" style="1" customWidth="1"/>
    <col min="1280" max="1280" width="0.85546875" style="1" customWidth="1"/>
    <col min="1281" max="1281" width="23.85546875" style="1" customWidth="1"/>
    <col min="1282" max="1282" width="30.140625" style="1" customWidth="1"/>
    <col min="1283" max="1283" width="16.42578125" style="1" customWidth="1"/>
    <col min="1284" max="1284" width="18" style="1" customWidth="1"/>
    <col min="1285" max="1285" width="11.85546875" style="1" customWidth="1"/>
    <col min="1286" max="1286" width="30.28515625" style="1" customWidth="1"/>
    <col min="1287" max="1287" width="12.5703125" style="1" customWidth="1"/>
    <col min="1288" max="1532" width="0.85546875" style="1"/>
    <col min="1533" max="1533" width="0.85546875" style="1" customWidth="1"/>
    <col min="1534" max="1534" width="7.85546875" style="1" customWidth="1"/>
    <col min="1535" max="1535" width="1.85546875" style="1" customWidth="1"/>
    <col min="1536" max="1536" width="0.85546875" style="1" customWidth="1"/>
    <col min="1537" max="1537" width="23.85546875" style="1" customWidth="1"/>
    <col min="1538" max="1538" width="30.140625" style="1" customWidth="1"/>
    <col min="1539" max="1539" width="16.42578125" style="1" customWidth="1"/>
    <col min="1540" max="1540" width="18" style="1" customWidth="1"/>
    <col min="1541" max="1541" width="11.85546875" style="1" customWidth="1"/>
    <col min="1542" max="1542" width="30.28515625" style="1" customWidth="1"/>
    <col min="1543" max="1543" width="12.5703125" style="1" customWidth="1"/>
    <col min="1544" max="1788" width="0.85546875" style="1"/>
    <col min="1789" max="1789" width="0.85546875" style="1" customWidth="1"/>
    <col min="1790" max="1790" width="7.85546875" style="1" customWidth="1"/>
    <col min="1791" max="1791" width="1.85546875" style="1" customWidth="1"/>
    <col min="1792" max="1792" width="0.85546875" style="1" customWidth="1"/>
    <col min="1793" max="1793" width="23.85546875" style="1" customWidth="1"/>
    <col min="1794" max="1794" width="30.140625" style="1" customWidth="1"/>
    <col min="1795" max="1795" width="16.42578125" style="1" customWidth="1"/>
    <col min="1796" max="1796" width="18" style="1" customWidth="1"/>
    <col min="1797" max="1797" width="11.85546875" style="1" customWidth="1"/>
    <col min="1798" max="1798" width="30.28515625" style="1" customWidth="1"/>
    <col min="1799" max="1799" width="12.5703125" style="1" customWidth="1"/>
    <col min="1800" max="2044" width="0.85546875" style="1"/>
    <col min="2045" max="2045" width="0.85546875" style="1" customWidth="1"/>
    <col min="2046" max="2046" width="7.85546875" style="1" customWidth="1"/>
    <col min="2047" max="2047" width="1.85546875" style="1" customWidth="1"/>
    <col min="2048" max="2048" width="0.85546875" style="1" customWidth="1"/>
    <col min="2049" max="2049" width="23.85546875" style="1" customWidth="1"/>
    <col min="2050" max="2050" width="30.140625" style="1" customWidth="1"/>
    <col min="2051" max="2051" width="16.42578125" style="1" customWidth="1"/>
    <col min="2052" max="2052" width="18" style="1" customWidth="1"/>
    <col min="2053" max="2053" width="11.85546875" style="1" customWidth="1"/>
    <col min="2054" max="2054" width="30.28515625" style="1" customWidth="1"/>
    <col min="2055" max="2055" width="12.5703125" style="1" customWidth="1"/>
    <col min="2056" max="2300" width="0.85546875" style="1"/>
    <col min="2301" max="2301" width="0.85546875" style="1" customWidth="1"/>
    <col min="2302" max="2302" width="7.85546875" style="1" customWidth="1"/>
    <col min="2303" max="2303" width="1.85546875" style="1" customWidth="1"/>
    <col min="2304" max="2304" width="0.85546875" style="1" customWidth="1"/>
    <col min="2305" max="2305" width="23.85546875" style="1" customWidth="1"/>
    <col min="2306" max="2306" width="30.140625" style="1" customWidth="1"/>
    <col min="2307" max="2307" width="16.42578125" style="1" customWidth="1"/>
    <col min="2308" max="2308" width="18" style="1" customWidth="1"/>
    <col min="2309" max="2309" width="11.85546875" style="1" customWidth="1"/>
    <col min="2310" max="2310" width="30.28515625" style="1" customWidth="1"/>
    <col min="2311" max="2311" width="12.5703125" style="1" customWidth="1"/>
    <col min="2312" max="2556" width="0.85546875" style="1"/>
    <col min="2557" max="2557" width="0.85546875" style="1" customWidth="1"/>
    <col min="2558" max="2558" width="7.85546875" style="1" customWidth="1"/>
    <col min="2559" max="2559" width="1.85546875" style="1" customWidth="1"/>
    <col min="2560" max="2560" width="0.85546875" style="1" customWidth="1"/>
    <col min="2561" max="2561" width="23.85546875" style="1" customWidth="1"/>
    <col min="2562" max="2562" width="30.140625" style="1" customWidth="1"/>
    <col min="2563" max="2563" width="16.42578125" style="1" customWidth="1"/>
    <col min="2564" max="2564" width="18" style="1" customWidth="1"/>
    <col min="2565" max="2565" width="11.85546875" style="1" customWidth="1"/>
    <col min="2566" max="2566" width="30.28515625" style="1" customWidth="1"/>
    <col min="2567" max="2567" width="12.5703125" style="1" customWidth="1"/>
    <col min="2568" max="2812" width="0.85546875" style="1"/>
    <col min="2813" max="2813" width="0.85546875" style="1" customWidth="1"/>
    <col min="2814" max="2814" width="7.85546875" style="1" customWidth="1"/>
    <col min="2815" max="2815" width="1.85546875" style="1" customWidth="1"/>
    <col min="2816" max="2816" width="0.85546875" style="1" customWidth="1"/>
    <col min="2817" max="2817" width="23.85546875" style="1" customWidth="1"/>
    <col min="2818" max="2818" width="30.140625" style="1" customWidth="1"/>
    <col min="2819" max="2819" width="16.42578125" style="1" customWidth="1"/>
    <col min="2820" max="2820" width="18" style="1" customWidth="1"/>
    <col min="2821" max="2821" width="11.85546875" style="1" customWidth="1"/>
    <col min="2822" max="2822" width="30.28515625" style="1" customWidth="1"/>
    <col min="2823" max="2823" width="12.5703125" style="1" customWidth="1"/>
    <col min="2824" max="3068" width="0.85546875" style="1"/>
    <col min="3069" max="3069" width="0.85546875" style="1" customWidth="1"/>
    <col min="3070" max="3070" width="7.85546875" style="1" customWidth="1"/>
    <col min="3071" max="3071" width="1.85546875" style="1" customWidth="1"/>
    <col min="3072" max="3072" width="0.85546875" style="1" customWidth="1"/>
    <col min="3073" max="3073" width="23.85546875" style="1" customWidth="1"/>
    <col min="3074" max="3074" width="30.140625" style="1" customWidth="1"/>
    <col min="3075" max="3075" width="16.42578125" style="1" customWidth="1"/>
    <col min="3076" max="3076" width="18" style="1" customWidth="1"/>
    <col min="3077" max="3077" width="11.85546875" style="1" customWidth="1"/>
    <col min="3078" max="3078" width="30.28515625" style="1" customWidth="1"/>
    <col min="3079" max="3079" width="12.5703125" style="1" customWidth="1"/>
    <col min="3080" max="3324" width="0.85546875" style="1"/>
    <col min="3325" max="3325" width="0.85546875" style="1" customWidth="1"/>
    <col min="3326" max="3326" width="7.85546875" style="1" customWidth="1"/>
    <col min="3327" max="3327" width="1.85546875" style="1" customWidth="1"/>
    <col min="3328" max="3328" width="0.85546875" style="1" customWidth="1"/>
    <col min="3329" max="3329" width="23.85546875" style="1" customWidth="1"/>
    <col min="3330" max="3330" width="30.140625" style="1" customWidth="1"/>
    <col min="3331" max="3331" width="16.42578125" style="1" customWidth="1"/>
    <col min="3332" max="3332" width="18" style="1" customWidth="1"/>
    <col min="3333" max="3333" width="11.85546875" style="1" customWidth="1"/>
    <col min="3334" max="3334" width="30.28515625" style="1" customWidth="1"/>
    <col min="3335" max="3335" width="12.5703125" style="1" customWidth="1"/>
    <col min="3336" max="3580" width="0.85546875" style="1"/>
    <col min="3581" max="3581" width="0.85546875" style="1" customWidth="1"/>
    <col min="3582" max="3582" width="7.85546875" style="1" customWidth="1"/>
    <col min="3583" max="3583" width="1.85546875" style="1" customWidth="1"/>
    <col min="3584" max="3584" width="0.85546875" style="1" customWidth="1"/>
    <col min="3585" max="3585" width="23.85546875" style="1" customWidth="1"/>
    <col min="3586" max="3586" width="30.140625" style="1" customWidth="1"/>
    <col min="3587" max="3587" width="16.42578125" style="1" customWidth="1"/>
    <col min="3588" max="3588" width="18" style="1" customWidth="1"/>
    <col min="3589" max="3589" width="11.85546875" style="1" customWidth="1"/>
    <col min="3590" max="3590" width="30.28515625" style="1" customWidth="1"/>
    <col min="3591" max="3591" width="12.5703125" style="1" customWidth="1"/>
    <col min="3592" max="3836" width="0.85546875" style="1"/>
    <col min="3837" max="3837" width="0.85546875" style="1" customWidth="1"/>
    <col min="3838" max="3838" width="7.85546875" style="1" customWidth="1"/>
    <col min="3839" max="3839" width="1.85546875" style="1" customWidth="1"/>
    <col min="3840" max="3840" width="0.85546875" style="1" customWidth="1"/>
    <col min="3841" max="3841" width="23.85546875" style="1" customWidth="1"/>
    <col min="3842" max="3842" width="30.140625" style="1" customWidth="1"/>
    <col min="3843" max="3843" width="16.42578125" style="1" customWidth="1"/>
    <col min="3844" max="3844" width="18" style="1" customWidth="1"/>
    <col min="3845" max="3845" width="11.85546875" style="1" customWidth="1"/>
    <col min="3846" max="3846" width="30.28515625" style="1" customWidth="1"/>
    <col min="3847" max="3847" width="12.5703125" style="1" customWidth="1"/>
    <col min="3848" max="4092" width="0.85546875" style="1"/>
    <col min="4093" max="4093" width="0.85546875" style="1" customWidth="1"/>
    <col min="4094" max="4094" width="7.85546875" style="1" customWidth="1"/>
    <col min="4095" max="4095" width="1.85546875" style="1" customWidth="1"/>
    <col min="4096" max="4096" width="0.85546875" style="1" customWidth="1"/>
    <col min="4097" max="4097" width="23.85546875" style="1" customWidth="1"/>
    <col min="4098" max="4098" width="30.140625" style="1" customWidth="1"/>
    <col min="4099" max="4099" width="16.42578125" style="1" customWidth="1"/>
    <col min="4100" max="4100" width="18" style="1" customWidth="1"/>
    <col min="4101" max="4101" width="11.85546875" style="1" customWidth="1"/>
    <col min="4102" max="4102" width="30.28515625" style="1" customWidth="1"/>
    <col min="4103" max="4103" width="12.5703125" style="1" customWidth="1"/>
    <col min="4104" max="4348" width="0.85546875" style="1"/>
    <col min="4349" max="4349" width="0.85546875" style="1" customWidth="1"/>
    <col min="4350" max="4350" width="7.85546875" style="1" customWidth="1"/>
    <col min="4351" max="4351" width="1.85546875" style="1" customWidth="1"/>
    <col min="4352" max="4352" width="0.85546875" style="1" customWidth="1"/>
    <col min="4353" max="4353" width="23.85546875" style="1" customWidth="1"/>
    <col min="4354" max="4354" width="30.140625" style="1" customWidth="1"/>
    <col min="4355" max="4355" width="16.42578125" style="1" customWidth="1"/>
    <col min="4356" max="4356" width="18" style="1" customWidth="1"/>
    <col min="4357" max="4357" width="11.85546875" style="1" customWidth="1"/>
    <col min="4358" max="4358" width="30.28515625" style="1" customWidth="1"/>
    <col min="4359" max="4359" width="12.5703125" style="1" customWidth="1"/>
    <col min="4360" max="4604" width="0.85546875" style="1"/>
    <col min="4605" max="4605" width="0.85546875" style="1" customWidth="1"/>
    <col min="4606" max="4606" width="7.85546875" style="1" customWidth="1"/>
    <col min="4607" max="4607" width="1.85546875" style="1" customWidth="1"/>
    <col min="4608" max="4608" width="0.85546875" style="1" customWidth="1"/>
    <col min="4609" max="4609" width="23.85546875" style="1" customWidth="1"/>
    <col min="4610" max="4610" width="30.140625" style="1" customWidth="1"/>
    <col min="4611" max="4611" width="16.42578125" style="1" customWidth="1"/>
    <col min="4612" max="4612" width="18" style="1" customWidth="1"/>
    <col min="4613" max="4613" width="11.85546875" style="1" customWidth="1"/>
    <col min="4614" max="4614" width="30.28515625" style="1" customWidth="1"/>
    <col min="4615" max="4615" width="12.5703125" style="1" customWidth="1"/>
    <col min="4616" max="4860" width="0.85546875" style="1"/>
    <col min="4861" max="4861" width="0.85546875" style="1" customWidth="1"/>
    <col min="4862" max="4862" width="7.85546875" style="1" customWidth="1"/>
    <col min="4863" max="4863" width="1.85546875" style="1" customWidth="1"/>
    <col min="4864" max="4864" width="0.85546875" style="1" customWidth="1"/>
    <col min="4865" max="4865" width="23.85546875" style="1" customWidth="1"/>
    <col min="4866" max="4866" width="30.140625" style="1" customWidth="1"/>
    <col min="4867" max="4867" width="16.42578125" style="1" customWidth="1"/>
    <col min="4868" max="4868" width="18" style="1" customWidth="1"/>
    <col min="4869" max="4869" width="11.85546875" style="1" customWidth="1"/>
    <col min="4870" max="4870" width="30.28515625" style="1" customWidth="1"/>
    <col min="4871" max="4871" width="12.5703125" style="1" customWidth="1"/>
    <col min="4872" max="5116" width="0.85546875" style="1"/>
    <col min="5117" max="5117" width="0.85546875" style="1" customWidth="1"/>
    <col min="5118" max="5118" width="7.85546875" style="1" customWidth="1"/>
    <col min="5119" max="5119" width="1.85546875" style="1" customWidth="1"/>
    <col min="5120" max="5120" width="0.85546875" style="1" customWidth="1"/>
    <col min="5121" max="5121" width="23.85546875" style="1" customWidth="1"/>
    <col min="5122" max="5122" width="30.140625" style="1" customWidth="1"/>
    <col min="5123" max="5123" width="16.42578125" style="1" customWidth="1"/>
    <col min="5124" max="5124" width="18" style="1" customWidth="1"/>
    <col min="5125" max="5125" width="11.85546875" style="1" customWidth="1"/>
    <col min="5126" max="5126" width="30.28515625" style="1" customWidth="1"/>
    <col min="5127" max="5127" width="12.5703125" style="1" customWidth="1"/>
    <col min="5128" max="5372" width="0.85546875" style="1"/>
    <col min="5373" max="5373" width="0.85546875" style="1" customWidth="1"/>
    <col min="5374" max="5374" width="7.85546875" style="1" customWidth="1"/>
    <col min="5375" max="5375" width="1.85546875" style="1" customWidth="1"/>
    <col min="5376" max="5376" width="0.85546875" style="1" customWidth="1"/>
    <col min="5377" max="5377" width="23.85546875" style="1" customWidth="1"/>
    <col min="5378" max="5378" width="30.140625" style="1" customWidth="1"/>
    <col min="5379" max="5379" width="16.42578125" style="1" customWidth="1"/>
    <col min="5380" max="5380" width="18" style="1" customWidth="1"/>
    <col min="5381" max="5381" width="11.85546875" style="1" customWidth="1"/>
    <col min="5382" max="5382" width="30.28515625" style="1" customWidth="1"/>
    <col min="5383" max="5383" width="12.5703125" style="1" customWidth="1"/>
    <col min="5384" max="5628" width="0.85546875" style="1"/>
    <col min="5629" max="5629" width="0.85546875" style="1" customWidth="1"/>
    <col min="5630" max="5630" width="7.85546875" style="1" customWidth="1"/>
    <col min="5631" max="5631" width="1.85546875" style="1" customWidth="1"/>
    <col min="5632" max="5632" width="0.85546875" style="1" customWidth="1"/>
    <col min="5633" max="5633" width="23.85546875" style="1" customWidth="1"/>
    <col min="5634" max="5634" width="30.140625" style="1" customWidth="1"/>
    <col min="5635" max="5635" width="16.42578125" style="1" customWidth="1"/>
    <col min="5636" max="5636" width="18" style="1" customWidth="1"/>
    <col min="5637" max="5637" width="11.85546875" style="1" customWidth="1"/>
    <col min="5638" max="5638" width="30.28515625" style="1" customWidth="1"/>
    <col min="5639" max="5639" width="12.5703125" style="1" customWidth="1"/>
    <col min="5640" max="5884" width="0.85546875" style="1"/>
    <col min="5885" max="5885" width="0.85546875" style="1" customWidth="1"/>
    <col min="5886" max="5886" width="7.85546875" style="1" customWidth="1"/>
    <col min="5887" max="5887" width="1.85546875" style="1" customWidth="1"/>
    <col min="5888" max="5888" width="0.85546875" style="1" customWidth="1"/>
    <col min="5889" max="5889" width="23.85546875" style="1" customWidth="1"/>
    <col min="5890" max="5890" width="30.140625" style="1" customWidth="1"/>
    <col min="5891" max="5891" width="16.42578125" style="1" customWidth="1"/>
    <col min="5892" max="5892" width="18" style="1" customWidth="1"/>
    <col min="5893" max="5893" width="11.85546875" style="1" customWidth="1"/>
    <col min="5894" max="5894" width="30.28515625" style="1" customWidth="1"/>
    <col min="5895" max="5895" width="12.5703125" style="1" customWidth="1"/>
    <col min="5896" max="6140" width="0.85546875" style="1"/>
    <col min="6141" max="6141" width="0.85546875" style="1" customWidth="1"/>
    <col min="6142" max="6142" width="7.85546875" style="1" customWidth="1"/>
    <col min="6143" max="6143" width="1.85546875" style="1" customWidth="1"/>
    <col min="6144" max="6144" width="0.85546875" style="1" customWidth="1"/>
    <col min="6145" max="6145" width="23.85546875" style="1" customWidth="1"/>
    <col min="6146" max="6146" width="30.140625" style="1" customWidth="1"/>
    <col min="6147" max="6147" width="16.42578125" style="1" customWidth="1"/>
    <col min="6148" max="6148" width="18" style="1" customWidth="1"/>
    <col min="6149" max="6149" width="11.85546875" style="1" customWidth="1"/>
    <col min="6150" max="6150" width="30.28515625" style="1" customWidth="1"/>
    <col min="6151" max="6151" width="12.5703125" style="1" customWidth="1"/>
    <col min="6152" max="6396" width="0.85546875" style="1"/>
    <col min="6397" max="6397" width="0.85546875" style="1" customWidth="1"/>
    <col min="6398" max="6398" width="7.85546875" style="1" customWidth="1"/>
    <col min="6399" max="6399" width="1.85546875" style="1" customWidth="1"/>
    <col min="6400" max="6400" width="0.85546875" style="1" customWidth="1"/>
    <col min="6401" max="6401" width="23.85546875" style="1" customWidth="1"/>
    <col min="6402" max="6402" width="30.140625" style="1" customWidth="1"/>
    <col min="6403" max="6403" width="16.42578125" style="1" customWidth="1"/>
    <col min="6404" max="6404" width="18" style="1" customWidth="1"/>
    <col min="6405" max="6405" width="11.85546875" style="1" customWidth="1"/>
    <col min="6406" max="6406" width="30.28515625" style="1" customWidth="1"/>
    <col min="6407" max="6407" width="12.5703125" style="1" customWidth="1"/>
    <col min="6408" max="6652" width="0.85546875" style="1"/>
    <col min="6653" max="6653" width="0.85546875" style="1" customWidth="1"/>
    <col min="6654" max="6654" width="7.85546875" style="1" customWidth="1"/>
    <col min="6655" max="6655" width="1.85546875" style="1" customWidth="1"/>
    <col min="6656" max="6656" width="0.85546875" style="1" customWidth="1"/>
    <col min="6657" max="6657" width="23.85546875" style="1" customWidth="1"/>
    <col min="6658" max="6658" width="30.140625" style="1" customWidth="1"/>
    <col min="6659" max="6659" width="16.42578125" style="1" customWidth="1"/>
    <col min="6660" max="6660" width="18" style="1" customWidth="1"/>
    <col min="6661" max="6661" width="11.85546875" style="1" customWidth="1"/>
    <col min="6662" max="6662" width="30.28515625" style="1" customWidth="1"/>
    <col min="6663" max="6663" width="12.5703125" style="1" customWidth="1"/>
    <col min="6664" max="6908" width="0.85546875" style="1"/>
    <col min="6909" max="6909" width="0.85546875" style="1" customWidth="1"/>
    <col min="6910" max="6910" width="7.85546875" style="1" customWidth="1"/>
    <col min="6911" max="6911" width="1.85546875" style="1" customWidth="1"/>
    <col min="6912" max="6912" width="0.85546875" style="1" customWidth="1"/>
    <col min="6913" max="6913" width="23.85546875" style="1" customWidth="1"/>
    <col min="6914" max="6914" width="30.140625" style="1" customWidth="1"/>
    <col min="6915" max="6915" width="16.42578125" style="1" customWidth="1"/>
    <col min="6916" max="6916" width="18" style="1" customWidth="1"/>
    <col min="6917" max="6917" width="11.85546875" style="1" customWidth="1"/>
    <col min="6918" max="6918" width="30.28515625" style="1" customWidth="1"/>
    <col min="6919" max="6919" width="12.5703125" style="1" customWidth="1"/>
    <col min="6920" max="7164" width="0.85546875" style="1"/>
    <col min="7165" max="7165" width="0.85546875" style="1" customWidth="1"/>
    <col min="7166" max="7166" width="7.85546875" style="1" customWidth="1"/>
    <col min="7167" max="7167" width="1.85546875" style="1" customWidth="1"/>
    <col min="7168" max="7168" width="0.85546875" style="1" customWidth="1"/>
    <col min="7169" max="7169" width="23.85546875" style="1" customWidth="1"/>
    <col min="7170" max="7170" width="30.140625" style="1" customWidth="1"/>
    <col min="7171" max="7171" width="16.42578125" style="1" customWidth="1"/>
    <col min="7172" max="7172" width="18" style="1" customWidth="1"/>
    <col min="7173" max="7173" width="11.85546875" style="1" customWidth="1"/>
    <col min="7174" max="7174" width="30.28515625" style="1" customWidth="1"/>
    <col min="7175" max="7175" width="12.5703125" style="1" customWidth="1"/>
    <col min="7176" max="7420" width="0.85546875" style="1"/>
    <col min="7421" max="7421" width="0.85546875" style="1" customWidth="1"/>
    <col min="7422" max="7422" width="7.85546875" style="1" customWidth="1"/>
    <col min="7423" max="7423" width="1.85546875" style="1" customWidth="1"/>
    <col min="7424" max="7424" width="0.85546875" style="1" customWidth="1"/>
    <col min="7425" max="7425" width="23.85546875" style="1" customWidth="1"/>
    <col min="7426" max="7426" width="30.140625" style="1" customWidth="1"/>
    <col min="7427" max="7427" width="16.42578125" style="1" customWidth="1"/>
    <col min="7428" max="7428" width="18" style="1" customWidth="1"/>
    <col min="7429" max="7429" width="11.85546875" style="1" customWidth="1"/>
    <col min="7430" max="7430" width="30.28515625" style="1" customWidth="1"/>
    <col min="7431" max="7431" width="12.5703125" style="1" customWidth="1"/>
    <col min="7432" max="7676" width="0.85546875" style="1"/>
    <col min="7677" max="7677" width="0.85546875" style="1" customWidth="1"/>
    <col min="7678" max="7678" width="7.85546875" style="1" customWidth="1"/>
    <col min="7679" max="7679" width="1.85546875" style="1" customWidth="1"/>
    <col min="7680" max="7680" width="0.85546875" style="1" customWidth="1"/>
    <col min="7681" max="7681" width="23.85546875" style="1" customWidth="1"/>
    <col min="7682" max="7682" width="30.140625" style="1" customWidth="1"/>
    <col min="7683" max="7683" width="16.42578125" style="1" customWidth="1"/>
    <col min="7684" max="7684" width="18" style="1" customWidth="1"/>
    <col min="7685" max="7685" width="11.85546875" style="1" customWidth="1"/>
    <col min="7686" max="7686" width="30.28515625" style="1" customWidth="1"/>
    <col min="7687" max="7687" width="12.5703125" style="1" customWidth="1"/>
    <col min="7688" max="7932" width="0.85546875" style="1"/>
    <col min="7933" max="7933" width="0.85546875" style="1" customWidth="1"/>
    <col min="7934" max="7934" width="7.85546875" style="1" customWidth="1"/>
    <col min="7935" max="7935" width="1.85546875" style="1" customWidth="1"/>
    <col min="7936" max="7936" width="0.85546875" style="1" customWidth="1"/>
    <col min="7937" max="7937" width="23.85546875" style="1" customWidth="1"/>
    <col min="7938" max="7938" width="30.140625" style="1" customWidth="1"/>
    <col min="7939" max="7939" width="16.42578125" style="1" customWidth="1"/>
    <col min="7940" max="7940" width="18" style="1" customWidth="1"/>
    <col min="7941" max="7941" width="11.85546875" style="1" customWidth="1"/>
    <col min="7942" max="7942" width="30.28515625" style="1" customWidth="1"/>
    <col min="7943" max="7943" width="12.5703125" style="1" customWidth="1"/>
    <col min="7944" max="8188" width="0.85546875" style="1"/>
    <col min="8189" max="8189" width="0.85546875" style="1" customWidth="1"/>
    <col min="8190" max="8190" width="7.85546875" style="1" customWidth="1"/>
    <col min="8191" max="8191" width="1.85546875" style="1" customWidth="1"/>
    <col min="8192" max="8192" width="0.85546875" style="1" customWidth="1"/>
    <col min="8193" max="8193" width="23.85546875" style="1" customWidth="1"/>
    <col min="8194" max="8194" width="30.140625" style="1" customWidth="1"/>
    <col min="8195" max="8195" width="16.42578125" style="1" customWidth="1"/>
    <col min="8196" max="8196" width="18" style="1" customWidth="1"/>
    <col min="8197" max="8197" width="11.85546875" style="1" customWidth="1"/>
    <col min="8198" max="8198" width="30.28515625" style="1" customWidth="1"/>
    <col min="8199" max="8199" width="12.5703125" style="1" customWidth="1"/>
    <col min="8200" max="8444" width="0.85546875" style="1"/>
    <col min="8445" max="8445" width="0.85546875" style="1" customWidth="1"/>
    <col min="8446" max="8446" width="7.85546875" style="1" customWidth="1"/>
    <col min="8447" max="8447" width="1.85546875" style="1" customWidth="1"/>
    <col min="8448" max="8448" width="0.85546875" style="1" customWidth="1"/>
    <col min="8449" max="8449" width="23.85546875" style="1" customWidth="1"/>
    <col min="8450" max="8450" width="30.140625" style="1" customWidth="1"/>
    <col min="8451" max="8451" width="16.42578125" style="1" customWidth="1"/>
    <col min="8452" max="8452" width="18" style="1" customWidth="1"/>
    <col min="8453" max="8453" width="11.85546875" style="1" customWidth="1"/>
    <col min="8454" max="8454" width="30.28515625" style="1" customWidth="1"/>
    <col min="8455" max="8455" width="12.5703125" style="1" customWidth="1"/>
    <col min="8456" max="8700" width="0.85546875" style="1"/>
    <col min="8701" max="8701" width="0.85546875" style="1" customWidth="1"/>
    <col min="8702" max="8702" width="7.85546875" style="1" customWidth="1"/>
    <col min="8703" max="8703" width="1.85546875" style="1" customWidth="1"/>
    <col min="8704" max="8704" width="0.85546875" style="1" customWidth="1"/>
    <col min="8705" max="8705" width="23.85546875" style="1" customWidth="1"/>
    <col min="8706" max="8706" width="30.140625" style="1" customWidth="1"/>
    <col min="8707" max="8707" width="16.42578125" style="1" customWidth="1"/>
    <col min="8708" max="8708" width="18" style="1" customWidth="1"/>
    <col min="8709" max="8709" width="11.85546875" style="1" customWidth="1"/>
    <col min="8710" max="8710" width="30.28515625" style="1" customWidth="1"/>
    <col min="8711" max="8711" width="12.5703125" style="1" customWidth="1"/>
    <col min="8712" max="8956" width="0.85546875" style="1"/>
    <col min="8957" max="8957" width="0.85546875" style="1" customWidth="1"/>
    <col min="8958" max="8958" width="7.85546875" style="1" customWidth="1"/>
    <col min="8959" max="8959" width="1.85546875" style="1" customWidth="1"/>
    <col min="8960" max="8960" width="0.85546875" style="1" customWidth="1"/>
    <col min="8961" max="8961" width="23.85546875" style="1" customWidth="1"/>
    <col min="8962" max="8962" width="30.140625" style="1" customWidth="1"/>
    <col min="8963" max="8963" width="16.42578125" style="1" customWidth="1"/>
    <col min="8964" max="8964" width="18" style="1" customWidth="1"/>
    <col min="8965" max="8965" width="11.85546875" style="1" customWidth="1"/>
    <col min="8966" max="8966" width="30.28515625" style="1" customWidth="1"/>
    <col min="8967" max="8967" width="12.5703125" style="1" customWidth="1"/>
    <col min="8968" max="9212" width="0.85546875" style="1"/>
    <col min="9213" max="9213" width="0.85546875" style="1" customWidth="1"/>
    <col min="9214" max="9214" width="7.85546875" style="1" customWidth="1"/>
    <col min="9215" max="9215" width="1.85546875" style="1" customWidth="1"/>
    <col min="9216" max="9216" width="0.85546875" style="1" customWidth="1"/>
    <col min="9217" max="9217" width="23.85546875" style="1" customWidth="1"/>
    <col min="9218" max="9218" width="30.140625" style="1" customWidth="1"/>
    <col min="9219" max="9219" width="16.42578125" style="1" customWidth="1"/>
    <col min="9220" max="9220" width="18" style="1" customWidth="1"/>
    <col min="9221" max="9221" width="11.85546875" style="1" customWidth="1"/>
    <col min="9222" max="9222" width="30.28515625" style="1" customWidth="1"/>
    <col min="9223" max="9223" width="12.5703125" style="1" customWidth="1"/>
    <col min="9224" max="9468" width="0.85546875" style="1"/>
    <col min="9469" max="9469" width="0.85546875" style="1" customWidth="1"/>
    <col min="9470" max="9470" width="7.85546875" style="1" customWidth="1"/>
    <col min="9471" max="9471" width="1.85546875" style="1" customWidth="1"/>
    <col min="9472" max="9472" width="0.85546875" style="1" customWidth="1"/>
    <col min="9473" max="9473" width="23.85546875" style="1" customWidth="1"/>
    <col min="9474" max="9474" width="30.140625" style="1" customWidth="1"/>
    <col min="9475" max="9475" width="16.42578125" style="1" customWidth="1"/>
    <col min="9476" max="9476" width="18" style="1" customWidth="1"/>
    <col min="9477" max="9477" width="11.85546875" style="1" customWidth="1"/>
    <col min="9478" max="9478" width="30.28515625" style="1" customWidth="1"/>
    <col min="9479" max="9479" width="12.5703125" style="1" customWidth="1"/>
    <col min="9480" max="9724" width="0.85546875" style="1"/>
    <col min="9725" max="9725" width="0.85546875" style="1" customWidth="1"/>
    <col min="9726" max="9726" width="7.85546875" style="1" customWidth="1"/>
    <col min="9727" max="9727" width="1.85546875" style="1" customWidth="1"/>
    <col min="9728" max="9728" width="0.85546875" style="1" customWidth="1"/>
    <col min="9729" max="9729" width="23.85546875" style="1" customWidth="1"/>
    <col min="9730" max="9730" width="30.140625" style="1" customWidth="1"/>
    <col min="9731" max="9731" width="16.42578125" style="1" customWidth="1"/>
    <col min="9732" max="9732" width="18" style="1" customWidth="1"/>
    <col min="9733" max="9733" width="11.85546875" style="1" customWidth="1"/>
    <col min="9734" max="9734" width="30.28515625" style="1" customWidth="1"/>
    <col min="9735" max="9735" width="12.5703125" style="1" customWidth="1"/>
    <col min="9736" max="9980" width="0.85546875" style="1"/>
    <col min="9981" max="9981" width="0.85546875" style="1" customWidth="1"/>
    <col min="9982" max="9982" width="7.85546875" style="1" customWidth="1"/>
    <col min="9983" max="9983" width="1.85546875" style="1" customWidth="1"/>
    <col min="9984" max="9984" width="0.85546875" style="1" customWidth="1"/>
    <col min="9985" max="9985" width="23.85546875" style="1" customWidth="1"/>
    <col min="9986" max="9986" width="30.140625" style="1" customWidth="1"/>
    <col min="9987" max="9987" width="16.42578125" style="1" customWidth="1"/>
    <col min="9988" max="9988" width="18" style="1" customWidth="1"/>
    <col min="9989" max="9989" width="11.85546875" style="1" customWidth="1"/>
    <col min="9990" max="9990" width="30.28515625" style="1" customWidth="1"/>
    <col min="9991" max="9991" width="12.5703125" style="1" customWidth="1"/>
    <col min="9992" max="10236" width="0.85546875" style="1"/>
    <col min="10237" max="10237" width="0.85546875" style="1" customWidth="1"/>
    <col min="10238" max="10238" width="7.85546875" style="1" customWidth="1"/>
    <col min="10239" max="10239" width="1.85546875" style="1" customWidth="1"/>
    <col min="10240" max="10240" width="0.85546875" style="1" customWidth="1"/>
    <col min="10241" max="10241" width="23.85546875" style="1" customWidth="1"/>
    <col min="10242" max="10242" width="30.140625" style="1" customWidth="1"/>
    <col min="10243" max="10243" width="16.42578125" style="1" customWidth="1"/>
    <col min="10244" max="10244" width="18" style="1" customWidth="1"/>
    <col min="10245" max="10245" width="11.85546875" style="1" customWidth="1"/>
    <col min="10246" max="10246" width="30.28515625" style="1" customWidth="1"/>
    <col min="10247" max="10247" width="12.5703125" style="1" customWidth="1"/>
    <col min="10248" max="10492" width="0.85546875" style="1"/>
    <col min="10493" max="10493" width="0.85546875" style="1" customWidth="1"/>
    <col min="10494" max="10494" width="7.85546875" style="1" customWidth="1"/>
    <col min="10495" max="10495" width="1.85546875" style="1" customWidth="1"/>
    <col min="10496" max="10496" width="0.85546875" style="1" customWidth="1"/>
    <col min="10497" max="10497" width="23.85546875" style="1" customWidth="1"/>
    <col min="10498" max="10498" width="30.140625" style="1" customWidth="1"/>
    <col min="10499" max="10499" width="16.42578125" style="1" customWidth="1"/>
    <col min="10500" max="10500" width="18" style="1" customWidth="1"/>
    <col min="10501" max="10501" width="11.85546875" style="1" customWidth="1"/>
    <col min="10502" max="10502" width="30.28515625" style="1" customWidth="1"/>
    <col min="10503" max="10503" width="12.5703125" style="1" customWidth="1"/>
    <col min="10504" max="10748" width="0.85546875" style="1"/>
    <col min="10749" max="10749" width="0.85546875" style="1" customWidth="1"/>
    <col min="10750" max="10750" width="7.85546875" style="1" customWidth="1"/>
    <col min="10751" max="10751" width="1.85546875" style="1" customWidth="1"/>
    <col min="10752" max="10752" width="0.85546875" style="1" customWidth="1"/>
    <col min="10753" max="10753" width="23.85546875" style="1" customWidth="1"/>
    <col min="10754" max="10754" width="30.140625" style="1" customWidth="1"/>
    <col min="10755" max="10755" width="16.42578125" style="1" customWidth="1"/>
    <col min="10756" max="10756" width="18" style="1" customWidth="1"/>
    <col min="10757" max="10757" width="11.85546875" style="1" customWidth="1"/>
    <col min="10758" max="10758" width="30.28515625" style="1" customWidth="1"/>
    <col min="10759" max="10759" width="12.5703125" style="1" customWidth="1"/>
    <col min="10760" max="11004" width="0.85546875" style="1"/>
    <col min="11005" max="11005" width="0.85546875" style="1" customWidth="1"/>
    <col min="11006" max="11006" width="7.85546875" style="1" customWidth="1"/>
    <col min="11007" max="11007" width="1.85546875" style="1" customWidth="1"/>
    <col min="11008" max="11008" width="0.85546875" style="1" customWidth="1"/>
    <col min="11009" max="11009" width="23.85546875" style="1" customWidth="1"/>
    <col min="11010" max="11010" width="30.140625" style="1" customWidth="1"/>
    <col min="11011" max="11011" width="16.42578125" style="1" customWidth="1"/>
    <col min="11012" max="11012" width="18" style="1" customWidth="1"/>
    <col min="11013" max="11013" width="11.85546875" style="1" customWidth="1"/>
    <col min="11014" max="11014" width="30.28515625" style="1" customWidth="1"/>
    <col min="11015" max="11015" width="12.5703125" style="1" customWidth="1"/>
    <col min="11016" max="11260" width="0.85546875" style="1"/>
    <col min="11261" max="11261" width="0.85546875" style="1" customWidth="1"/>
    <col min="11262" max="11262" width="7.85546875" style="1" customWidth="1"/>
    <col min="11263" max="11263" width="1.85546875" style="1" customWidth="1"/>
    <col min="11264" max="11264" width="0.85546875" style="1" customWidth="1"/>
    <col min="11265" max="11265" width="23.85546875" style="1" customWidth="1"/>
    <col min="11266" max="11266" width="30.140625" style="1" customWidth="1"/>
    <col min="11267" max="11267" width="16.42578125" style="1" customWidth="1"/>
    <col min="11268" max="11268" width="18" style="1" customWidth="1"/>
    <col min="11269" max="11269" width="11.85546875" style="1" customWidth="1"/>
    <col min="11270" max="11270" width="30.28515625" style="1" customWidth="1"/>
    <col min="11271" max="11271" width="12.5703125" style="1" customWidth="1"/>
    <col min="11272" max="11516" width="0.85546875" style="1"/>
    <col min="11517" max="11517" width="0.85546875" style="1" customWidth="1"/>
    <col min="11518" max="11518" width="7.85546875" style="1" customWidth="1"/>
    <col min="11519" max="11519" width="1.85546875" style="1" customWidth="1"/>
    <col min="11520" max="11520" width="0.85546875" style="1" customWidth="1"/>
    <col min="11521" max="11521" width="23.85546875" style="1" customWidth="1"/>
    <col min="11522" max="11522" width="30.140625" style="1" customWidth="1"/>
    <col min="11523" max="11523" width="16.42578125" style="1" customWidth="1"/>
    <col min="11524" max="11524" width="18" style="1" customWidth="1"/>
    <col min="11525" max="11525" width="11.85546875" style="1" customWidth="1"/>
    <col min="11526" max="11526" width="30.28515625" style="1" customWidth="1"/>
    <col min="11527" max="11527" width="12.5703125" style="1" customWidth="1"/>
    <col min="11528" max="11772" width="0.85546875" style="1"/>
    <col min="11773" max="11773" width="0.85546875" style="1" customWidth="1"/>
    <col min="11774" max="11774" width="7.85546875" style="1" customWidth="1"/>
    <col min="11775" max="11775" width="1.85546875" style="1" customWidth="1"/>
    <col min="11776" max="11776" width="0.85546875" style="1" customWidth="1"/>
    <col min="11777" max="11777" width="23.85546875" style="1" customWidth="1"/>
    <col min="11778" max="11778" width="30.140625" style="1" customWidth="1"/>
    <col min="11779" max="11779" width="16.42578125" style="1" customWidth="1"/>
    <col min="11780" max="11780" width="18" style="1" customWidth="1"/>
    <col min="11781" max="11781" width="11.85546875" style="1" customWidth="1"/>
    <col min="11782" max="11782" width="30.28515625" style="1" customWidth="1"/>
    <col min="11783" max="11783" width="12.5703125" style="1" customWidth="1"/>
    <col min="11784" max="12028" width="0.85546875" style="1"/>
    <col min="12029" max="12029" width="0.85546875" style="1" customWidth="1"/>
    <col min="12030" max="12030" width="7.85546875" style="1" customWidth="1"/>
    <col min="12031" max="12031" width="1.85546875" style="1" customWidth="1"/>
    <col min="12032" max="12032" width="0.85546875" style="1" customWidth="1"/>
    <col min="12033" max="12033" width="23.85546875" style="1" customWidth="1"/>
    <col min="12034" max="12034" width="30.140625" style="1" customWidth="1"/>
    <col min="12035" max="12035" width="16.42578125" style="1" customWidth="1"/>
    <col min="12036" max="12036" width="18" style="1" customWidth="1"/>
    <col min="12037" max="12037" width="11.85546875" style="1" customWidth="1"/>
    <col min="12038" max="12038" width="30.28515625" style="1" customWidth="1"/>
    <col min="12039" max="12039" width="12.5703125" style="1" customWidth="1"/>
    <col min="12040" max="12284" width="0.85546875" style="1"/>
    <col min="12285" max="12285" width="0.85546875" style="1" customWidth="1"/>
    <col min="12286" max="12286" width="7.85546875" style="1" customWidth="1"/>
    <col min="12287" max="12287" width="1.85546875" style="1" customWidth="1"/>
    <col min="12288" max="12288" width="0.85546875" style="1" customWidth="1"/>
    <col min="12289" max="12289" width="23.85546875" style="1" customWidth="1"/>
    <col min="12290" max="12290" width="30.140625" style="1" customWidth="1"/>
    <col min="12291" max="12291" width="16.42578125" style="1" customWidth="1"/>
    <col min="12292" max="12292" width="18" style="1" customWidth="1"/>
    <col min="12293" max="12293" width="11.85546875" style="1" customWidth="1"/>
    <col min="12294" max="12294" width="30.28515625" style="1" customWidth="1"/>
    <col min="12295" max="12295" width="12.5703125" style="1" customWidth="1"/>
    <col min="12296" max="12540" width="0.85546875" style="1"/>
    <col min="12541" max="12541" width="0.85546875" style="1" customWidth="1"/>
    <col min="12542" max="12542" width="7.85546875" style="1" customWidth="1"/>
    <col min="12543" max="12543" width="1.85546875" style="1" customWidth="1"/>
    <col min="12544" max="12544" width="0.85546875" style="1" customWidth="1"/>
    <col min="12545" max="12545" width="23.85546875" style="1" customWidth="1"/>
    <col min="12546" max="12546" width="30.140625" style="1" customWidth="1"/>
    <col min="12547" max="12547" width="16.42578125" style="1" customWidth="1"/>
    <col min="12548" max="12548" width="18" style="1" customWidth="1"/>
    <col min="12549" max="12549" width="11.85546875" style="1" customWidth="1"/>
    <col min="12550" max="12550" width="30.28515625" style="1" customWidth="1"/>
    <col min="12551" max="12551" width="12.5703125" style="1" customWidth="1"/>
    <col min="12552" max="12796" width="0.85546875" style="1"/>
    <col min="12797" max="12797" width="0.85546875" style="1" customWidth="1"/>
    <col min="12798" max="12798" width="7.85546875" style="1" customWidth="1"/>
    <col min="12799" max="12799" width="1.85546875" style="1" customWidth="1"/>
    <col min="12800" max="12800" width="0.85546875" style="1" customWidth="1"/>
    <col min="12801" max="12801" width="23.85546875" style="1" customWidth="1"/>
    <col min="12802" max="12802" width="30.140625" style="1" customWidth="1"/>
    <col min="12803" max="12803" width="16.42578125" style="1" customWidth="1"/>
    <col min="12804" max="12804" width="18" style="1" customWidth="1"/>
    <col min="12805" max="12805" width="11.85546875" style="1" customWidth="1"/>
    <col min="12806" max="12806" width="30.28515625" style="1" customWidth="1"/>
    <col min="12807" max="12807" width="12.5703125" style="1" customWidth="1"/>
    <col min="12808" max="13052" width="0.85546875" style="1"/>
    <col min="13053" max="13053" width="0.85546875" style="1" customWidth="1"/>
    <col min="13054" max="13054" width="7.85546875" style="1" customWidth="1"/>
    <col min="13055" max="13055" width="1.85546875" style="1" customWidth="1"/>
    <col min="13056" max="13056" width="0.85546875" style="1" customWidth="1"/>
    <col min="13057" max="13057" width="23.85546875" style="1" customWidth="1"/>
    <col min="13058" max="13058" width="30.140625" style="1" customWidth="1"/>
    <col min="13059" max="13059" width="16.42578125" style="1" customWidth="1"/>
    <col min="13060" max="13060" width="18" style="1" customWidth="1"/>
    <col min="13061" max="13061" width="11.85546875" style="1" customWidth="1"/>
    <col min="13062" max="13062" width="30.28515625" style="1" customWidth="1"/>
    <col min="13063" max="13063" width="12.5703125" style="1" customWidth="1"/>
    <col min="13064" max="13308" width="0.85546875" style="1"/>
    <col min="13309" max="13309" width="0.85546875" style="1" customWidth="1"/>
    <col min="13310" max="13310" width="7.85546875" style="1" customWidth="1"/>
    <col min="13311" max="13311" width="1.85546875" style="1" customWidth="1"/>
    <col min="13312" max="13312" width="0.85546875" style="1" customWidth="1"/>
    <col min="13313" max="13313" width="23.85546875" style="1" customWidth="1"/>
    <col min="13314" max="13314" width="30.140625" style="1" customWidth="1"/>
    <col min="13315" max="13315" width="16.42578125" style="1" customWidth="1"/>
    <col min="13316" max="13316" width="18" style="1" customWidth="1"/>
    <col min="13317" max="13317" width="11.85546875" style="1" customWidth="1"/>
    <col min="13318" max="13318" width="30.28515625" style="1" customWidth="1"/>
    <col min="13319" max="13319" width="12.5703125" style="1" customWidth="1"/>
    <col min="13320" max="13564" width="0.85546875" style="1"/>
    <col min="13565" max="13565" width="0.85546875" style="1" customWidth="1"/>
    <col min="13566" max="13566" width="7.85546875" style="1" customWidth="1"/>
    <col min="13567" max="13567" width="1.85546875" style="1" customWidth="1"/>
    <col min="13568" max="13568" width="0.85546875" style="1" customWidth="1"/>
    <col min="13569" max="13569" width="23.85546875" style="1" customWidth="1"/>
    <col min="13570" max="13570" width="30.140625" style="1" customWidth="1"/>
    <col min="13571" max="13571" width="16.42578125" style="1" customWidth="1"/>
    <col min="13572" max="13572" width="18" style="1" customWidth="1"/>
    <col min="13573" max="13573" width="11.85546875" style="1" customWidth="1"/>
    <col min="13574" max="13574" width="30.28515625" style="1" customWidth="1"/>
    <col min="13575" max="13575" width="12.5703125" style="1" customWidth="1"/>
    <col min="13576" max="13820" width="0.85546875" style="1"/>
    <col min="13821" max="13821" width="0.85546875" style="1" customWidth="1"/>
    <col min="13822" max="13822" width="7.85546875" style="1" customWidth="1"/>
    <col min="13823" max="13823" width="1.85546875" style="1" customWidth="1"/>
    <col min="13824" max="13824" width="0.85546875" style="1" customWidth="1"/>
    <col min="13825" max="13825" width="23.85546875" style="1" customWidth="1"/>
    <col min="13826" max="13826" width="30.140625" style="1" customWidth="1"/>
    <col min="13827" max="13827" width="16.42578125" style="1" customWidth="1"/>
    <col min="13828" max="13828" width="18" style="1" customWidth="1"/>
    <col min="13829" max="13829" width="11.85546875" style="1" customWidth="1"/>
    <col min="13830" max="13830" width="30.28515625" style="1" customWidth="1"/>
    <col min="13831" max="13831" width="12.5703125" style="1" customWidth="1"/>
    <col min="13832" max="14076" width="0.85546875" style="1"/>
    <col min="14077" max="14077" width="0.85546875" style="1" customWidth="1"/>
    <col min="14078" max="14078" width="7.85546875" style="1" customWidth="1"/>
    <col min="14079" max="14079" width="1.85546875" style="1" customWidth="1"/>
    <col min="14080" max="14080" width="0.85546875" style="1" customWidth="1"/>
    <col min="14081" max="14081" width="23.85546875" style="1" customWidth="1"/>
    <col min="14082" max="14082" width="30.140625" style="1" customWidth="1"/>
    <col min="14083" max="14083" width="16.42578125" style="1" customWidth="1"/>
    <col min="14084" max="14084" width="18" style="1" customWidth="1"/>
    <col min="14085" max="14085" width="11.85546875" style="1" customWidth="1"/>
    <col min="14086" max="14086" width="30.28515625" style="1" customWidth="1"/>
    <col min="14087" max="14087" width="12.5703125" style="1" customWidth="1"/>
    <col min="14088" max="14332" width="0.85546875" style="1"/>
    <col min="14333" max="14333" width="0.85546875" style="1" customWidth="1"/>
    <col min="14334" max="14334" width="7.85546875" style="1" customWidth="1"/>
    <col min="14335" max="14335" width="1.85546875" style="1" customWidth="1"/>
    <col min="14336" max="14336" width="0.85546875" style="1" customWidth="1"/>
    <col min="14337" max="14337" width="23.85546875" style="1" customWidth="1"/>
    <col min="14338" max="14338" width="30.140625" style="1" customWidth="1"/>
    <col min="14339" max="14339" width="16.42578125" style="1" customWidth="1"/>
    <col min="14340" max="14340" width="18" style="1" customWidth="1"/>
    <col min="14341" max="14341" width="11.85546875" style="1" customWidth="1"/>
    <col min="14342" max="14342" width="30.28515625" style="1" customWidth="1"/>
    <col min="14343" max="14343" width="12.5703125" style="1" customWidth="1"/>
    <col min="14344" max="14588" width="0.85546875" style="1"/>
    <col min="14589" max="14589" width="0.85546875" style="1" customWidth="1"/>
    <col min="14590" max="14590" width="7.85546875" style="1" customWidth="1"/>
    <col min="14591" max="14591" width="1.85546875" style="1" customWidth="1"/>
    <col min="14592" max="14592" width="0.85546875" style="1" customWidth="1"/>
    <col min="14593" max="14593" width="23.85546875" style="1" customWidth="1"/>
    <col min="14594" max="14594" width="30.140625" style="1" customWidth="1"/>
    <col min="14595" max="14595" width="16.42578125" style="1" customWidth="1"/>
    <col min="14596" max="14596" width="18" style="1" customWidth="1"/>
    <col min="14597" max="14597" width="11.85546875" style="1" customWidth="1"/>
    <col min="14598" max="14598" width="30.28515625" style="1" customWidth="1"/>
    <col min="14599" max="14599" width="12.5703125" style="1" customWidth="1"/>
    <col min="14600" max="14844" width="0.85546875" style="1"/>
    <col min="14845" max="14845" width="0.85546875" style="1" customWidth="1"/>
    <col min="14846" max="14846" width="7.85546875" style="1" customWidth="1"/>
    <col min="14847" max="14847" width="1.85546875" style="1" customWidth="1"/>
    <col min="14848" max="14848" width="0.85546875" style="1" customWidth="1"/>
    <col min="14849" max="14849" width="23.85546875" style="1" customWidth="1"/>
    <col min="14850" max="14850" width="30.140625" style="1" customWidth="1"/>
    <col min="14851" max="14851" width="16.42578125" style="1" customWidth="1"/>
    <col min="14852" max="14852" width="18" style="1" customWidth="1"/>
    <col min="14853" max="14853" width="11.85546875" style="1" customWidth="1"/>
    <col min="14854" max="14854" width="30.28515625" style="1" customWidth="1"/>
    <col min="14855" max="14855" width="12.5703125" style="1" customWidth="1"/>
    <col min="14856" max="15100" width="0.85546875" style="1"/>
    <col min="15101" max="15101" width="0.85546875" style="1" customWidth="1"/>
    <col min="15102" max="15102" width="7.85546875" style="1" customWidth="1"/>
    <col min="15103" max="15103" width="1.85546875" style="1" customWidth="1"/>
    <col min="15104" max="15104" width="0.85546875" style="1" customWidth="1"/>
    <col min="15105" max="15105" width="23.85546875" style="1" customWidth="1"/>
    <col min="15106" max="15106" width="30.140625" style="1" customWidth="1"/>
    <col min="15107" max="15107" width="16.42578125" style="1" customWidth="1"/>
    <col min="15108" max="15108" width="18" style="1" customWidth="1"/>
    <col min="15109" max="15109" width="11.85546875" style="1" customWidth="1"/>
    <col min="15110" max="15110" width="30.28515625" style="1" customWidth="1"/>
    <col min="15111" max="15111" width="12.5703125" style="1" customWidth="1"/>
    <col min="15112" max="15356" width="0.85546875" style="1"/>
    <col min="15357" max="15357" width="0.85546875" style="1" customWidth="1"/>
    <col min="15358" max="15358" width="7.85546875" style="1" customWidth="1"/>
    <col min="15359" max="15359" width="1.85546875" style="1" customWidth="1"/>
    <col min="15360" max="15360" width="0.85546875" style="1" customWidth="1"/>
    <col min="15361" max="15361" width="23.85546875" style="1" customWidth="1"/>
    <col min="15362" max="15362" width="30.140625" style="1" customWidth="1"/>
    <col min="15363" max="15363" width="16.42578125" style="1" customWidth="1"/>
    <col min="15364" max="15364" width="18" style="1" customWidth="1"/>
    <col min="15365" max="15365" width="11.85546875" style="1" customWidth="1"/>
    <col min="15366" max="15366" width="30.28515625" style="1" customWidth="1"/>
    <col min="15367" max="15367" width="12.5703125" style="1" customWidth="1"/>
    <col min="15368" max="15612" width="0.85546875" style="1"/>
    <col min="15613" max="15613" width="0.85546875" style="1" customWidth="1"/>
    <col min="15614" max="15614" width="7.85546875" style="1" customWidth="1"/>
    <col min="15615" max="15615" width="1.85546875" style="1" customWidth="1"/>
    <col min="15616" max="15616" width="0.85546875" style="1" customWidth="1"/>
    <col min="15617" max="15617" width="23.85546875" style="1" customWidth="1"/>
    <col min="15618" max="15618" width="30.140625" style="1" customWidth="1"/>
    <col min="15619" max="15619" width="16.42578125" style="1" customWidth="1"/>
    <col min="15620" max="15620" width="18" style="1" customWidth="1"/>
    <col min="15621" max="15621" width="11.85546875" style="1" customWidth="1"/>
    <col min="15622" max="15622" width="30.28515625" style="1" customWidth="1"/>
    <col min="15623" max="15623" width="12.5703125" style="1" customWidth="1"/>
    <col min="15624" max="15868" width="0.85546875" style="1"/>
    <col min="15869" max="15869" width="0.85546875" style="1" customWidth="1"/>
    <col min="15870" max="15870" width="7.85546875" style="1" customWidth="1"/>
    <col min="15871" max="15871" width="1.85546875" style="1" customWidth="1"/>
    <col min="15872" max="15872" width="0.85546875" style="1" customWidth="1"/>
    <col min="15873" max="15873" width="23.85546875" style="1" customWidth="1"/>
    <col min="15874" max="15874" width="30.140625" style="1" customWidth="1"/>
    <col min="15875" max="15875" width="16.42578125" style="1" customWidth="1"/>
    <col min="15876" max="15876" width="18" style="1" customWidth="1"/>
    <col min="15877" max="15877" width="11.85546875" style="1" customWidth="1"/>
    <col min="15878" max="15878" width="30.28515625" style="1" customWidth="1"/>
    <col min="15879" max="15879" width="12.5703125" style="1" customWidth="1"/>
    <col min="15880" max="16124" width="0.85546875" style="1"/>
    <col min="16125" max="16125" width="0.85546875" style="1" customWidth="1"/>
    <col min="16126" max="16126" width="7.85546875" style="1" customWidth="1"/>
    <col min="16127" max="16127" width="1.85546875" style="1" customWidth="1"/>
    <col min="16128" max="16128" width="0.85546875" style="1" customWidth="1"/>
    <col min="16129" max="16129" width="23.85546875" style="1" customWidth="1"/>
    <col min="16130" max="16130" width="30.140625" style="1" customWidth="1"/>
    <col min="16131" max="16131" width="16.42578125" style="1" customWidth="1"/>
    <col min="16132" max="16132" width="18" style="1" customWidth="1"/>
    <col min="16133" max="16133" width="11.85546875" style="1" customWidth="1"/>
    <col min="16134" max="16134" width="30.28515625" style="1" customWidth="1"/>
    <col min="16135" max="16135" width="12.5703125" style="1" customWidth="1"/>
    <col min="16136" max="16384" width="0.85546875" style="1"/>
  </cols>
  <sheetData>
    <row r="1" spans="1:82" s="197" customFormat="1" ht="15.75" x14ac:dyDescent="0.25">
      <c r="H1" s="198"/>
      <c r="I1" s="198"/>
      <c r="J1" s="77" t="s">
        <v>0</v>
      </c>
      <c r="K1" s="245"/>
      <c r="L1" s="245"/>
      <c r="M1" s="245"/>
    </row>
    <row r="2" spans="1:82" s="197" customFormat="1" ht="15.75" x14ac:dyDescent="0.25">
      <c r="H2" s="198"/>
      <c r="I2" s="198"/>
      <c r="J2" s="77" t="s">
        <v>1</v>
      </c>
      <c r="K2" s="245"/>
      <c r="L2" s="245"/>
      <c r="M2" s="245"/>
    </row>
    <row r="3" spans="1:82" s="197" customFormat="1" ht="15.75" x14ac:dyDescent="0.25">
      <c r="H3" s="198"/>
      <c r="I3" s="198"/>
      <c r="J3" s="77" t="s">
        <v>2</v>
      </c>
      <c r="K3" s="245"/>
      <c r="L3" s="245"/>
      <c r="M3" s="245"/>
    </row>
    <row r="5" spans="1:82" s="50" customFormat="1" ht="14.25" customHeight="1" x14ac:dyDescent="0.25">
      <c r="A5" s="318" t="s">
        <v>3</v>
      </c>
      <c r="B5" s="318"/>
      <c r="C5" s="318"/>
      <c r="D5" s="318"/>
      <c r="E5" s="318"/>
      <c r="F5" s="318"/>
      <c r="G5" s="318"/>
      <c r="H5" s="318"/>
      <c r="I5" s="318"/>
      <c r="J5" s="318"/>
      <c r="K5" s="247"/>
      <c r="L5" s="247"/>
      <c r="M5" s="247"/>
    </row>
    <row r="6" spans="1:82" s="50" customFormat="1" ht="14.25" customHeight="1" x14ac:dyDescent="0.25">
      <c r="A6" s="318" t="s">
        <v>4</v>
      </c>
      <c r="B6" s="318"/>
      <c r="C6" s="318"/>
      <c r="D6" s="318"/>
      <c r="E6" s="318"/>
      <c r="F6" s="318"/>
      <c r="G6" s="318"/>
      <c r="H6" s="318"/>
      <c r="I6" s="318"/>
      <c r="J6" s="318"/>
      <c r="K6" s="247"/>
      <c r="L6" s="247"/>
      <c r="M6" s="247"/>
    </row>
    <row r="7" spans="1:82" s="50" customFormat="1" ht="14.25" customHeight="1" x14ac:dyDescent="0.25">
      <c r="A7" s="318" t="s">
        <v>5</v>
      </c>
      <c r="B7" s="318"/>
      <c r="C7" s="318"/>
      <c r="D7" s="318"/>
      <c r="E7" s="318"/>
      <c r="F7" s="318"/>
      <c r="G7" s="318"/>
      <c r="H7" s="318"/>
      <c r="I7" s="318"/>
      <c r="J7" s="318"/>
      <c r="K7" s="247"/>
      <c r="L7" s="247"/>
      <c r="M7" s="247"/>
    </row>
    <row r="8" spans="1:82" s="50" customFormat="1" ht="14.25" customHeight="1" x14ac:dyDescent="0.25">
      <c r="A8" s="318" t="s">
        <v>6</v>
      </c>
      <c r="B8" s="318"/>
      <c r="C8" s="318"/>
      <c r="D8" s="318"/>
      <c r="E8" s="318"/>
      <c r="F8" s="318"/>
      <c r="G8" s="318"/>
      <c r="H8" s="318"/>
      <c r="I8" s="318"/>
      <c r="J8" s="318"/>
      <c r="K8" s="247"/>
      <c r="L8" s="247"/>
      <c r="M8" s="247"/>
    </row>
    <row r="9" spans="1:82" ht="21" customHeight="1" x14ac:dyDescent="0.25"/>
    <row r="10" spans="1:82" x14ac:dyDescent="0.25">
      <c r="B10" s="199" t="s">
        <v>360</v>
      </c>
      <c r="C10" s="199"/>
      <c r="D10" s="200"/>
      <c r="E10" s="200"/>
      <c r="F10" s="319" t="s">
        <v>361</v>
      </c>
      <c r="G10" s="319"/>
      <c r="H10" s="201"/>
      <c r="I10" s="202"/>
      <c r="J10" s="203"/>
      <c r="K10" s="248"/>
      <c r="L10" s="248"/>
      <c r="M10" s="248"/>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row>
    <row r="11" spans="1:82" x14ac:dyDescent="0.25">
      <c r="B11" s="199" t="s">
        <v>219</v>
      </c>
      <c r="C11" s="199"/>
      <c r="D11" s="200"/>
      <c r="E11" s="204">
        <v>2460069527</v>
      </c>
      <c r="F11" s="205"/>
      <c r="G11" s="200"/>
      <c r="H11" s="206"/>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00"/>
      <c r="BK11" s="200"/>
      <c r="BL11" s="200"/>
      <c r="BM11" s="200"/>
      <c r="BN11" s="200"/>
      <c r="BO11" s="200"/>
      <c r="BP11" s="200"/>
      <c r="BQ11" s="200"/>
      <c r="BR11" s="200"/>
      <c r="BS11" s="200"/>
      <c r="BT11" s="200"/>
      <c r="BU11" s="200"/>
      <c r="BV11" s="200"/>
      <c r="BW11" s="200"/>
      <c r="BX11" s="200"/>
      <c r="BY11" s="200"/>
      <c r="BZ11" s="200"/>
      <c r="CA11" s="200"/>
      <c r="CB11" s="200"/>
      <c r="CC11" s="200"/>
      <c r="CD11" s="200"/>
    </row>
    <row r="12" spans="1:82" x14ac:dyDescent="0.25">
      <c r="B12" s="199" t="s">
        <v>221</v>
      </c>
      <c r="C12" s="199"/>
      <c r="D12" s="200"/>
      <c r="E12" s="207">
        <v>997450001</v>
      </c>
      <c r="F12" s="208"/>
      <c r="G12" s="200"/>
      <c r="H12" s="206"/>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00"/>
      <c r="BK12" s="200"/>
      <c r="BL12" s="200"/>
      <c r="BM12" s="200"/>
      <c r="BN12" s="200"/>
      <c r="BO12" s="200"/>
      <c r="BP12" s="200"/>
      <c r="BQ12" s="200"/>
      <c r="BR12" s="200"/>
      <c r="BS12" s="200"/>
      <c r="BT12" s="200"/>
      <c r="BU12" s="200"/>
      <c r="BV12" s="200"/>
      <c r="BW12" s="200"/>
      <c r="BX12" s="200"/>
      <c r="BY12" s="200"/>
      <c r="BZ12" s="200"/>
      <c r="CA12" s="200"/>
      <c r="CB12" s="200"/>
      <c r="CC12" s="200"/>
      <c r="CD12" s="200"/>
    </row>
    <row r="13" spans="1:82" x14ac:dyDescent="0.25">
      <c r="B13" s="199" t="s">
        <v>223</v>
      </c>
      <c r="C13" s="199"/>
      <c r="D13" s="200"/>
      <c r="E13" s="200"/>
      <c r="F13" s="199" t="s">
        <v>362</v>
      </c>
      <c r="G13" s="200"/>
      <c r="H13" s="206"/>
      <c r="I13" s="209"/>
      <c r="J13" s="210"/>
      <c r="K13" s="249"/>
      <c r="L13" s="249"/>
      <c r="M13" s="249"/>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320"/>
      <c r="AM13" s="320"/>
      <c r="AN13" s="320"/>
      <c r="AO13" s="320"/>
      <c r="AP13" s="320"/>
      <c r="AQ13" s="320"/>
      <c r="AR13" s="320"/>
      <c r="AS13" s="320"/>
      <c r="AT13" s="320"/>
      <c r="AU13" s="320"/>
      <c r="AV13" s="320"/>
      <c r="AW13" s="320"/>
      <c r="AX13" s="320"/>
      <c r="AY13" s="320"/>
      <c r="AZ13" s="320"/>
      <c r="BA13" s="320"/>
      <c r="BB13" s="320"/>
      <c r="BC13" s="320"/>
      <c r="BD13" s="210"/>
      <c r="BE13" s="210"/>
      <c r="BF13" s="210"/>
      <c r="BG13" s="210"/>
      <c r="BH13" s="210"/>
      <c r="BI13" s="210"/>
      <c r="BJ13" s="200"/>
      <c r="BK13" s="200"/>
      <c r="BL13" s="200"/>
      <c r="BM13" s="200"/>
      <c r="BN13" s="200"/>
      <c r="BO13" s="200"/>
      <c r="BP13" s="200"/>
      <c r="BQ13" s="200"/>
      <c r="BR13" s="200"/>
      <c r="BS13" s="200"/>
      <c r="BT13" s="200"/>
      <c r="BU13" s="200"/>
      <c r="BV13" s="200"/>
      <c r="BW13" s="200"/>
      <c r="BX13" s="200"/>
      <c r="BY13" s="200"/>
      <c r="BZ13" s="200"/>
      <c r="CA13" s="200"/>
      <c r="CB13" s="200"/>
      <c r="CC13" s="200"/>
      <c r="CD13" s="200"/>
    </row>
    <row r="14" spans="1:82" ht="15" customHeight="1" x14ac:dyDescent="0.25"/>
    <row r="15" spans="1:82" s="50" customFormat="1" ht="15.75" x14ac:dyDescent="0.25">
      <c r="A15" s="325" t="s">
        <v>11</v>
      </c>
      <c r="B15" s="326"/>
      <c r="C15" s="329" t="s">
        <v>12</v>
      </c>
      <c r="D15" s="326"/>
      <c r="E15" s="326"/>
      <c r="F15" s="326"/>
      <c r="G15" s="325" t="s">
        <v>225</v>
      </c>
      <c r="H15" s="321" t="s">
        <v>288</v>
      </c>
      <c r="I15" s="322"/>
      <c r="J15" s="323" t="s">
        <v>14</v>
      </c>
      <c r="K15" s="247"/>
      <c r="L15" s="247"/>
      <c r="M15" s="247"/>
    </row>
    <row r="16" spans="1:82" s="50" customFormat="1" ht="15.75" x14ac:dyDescent="0.25">
      <c r="A16" s="327"/>
      <c r="B16" s="328"/>
      <c r="C16" s="327"/>
      <c r="D16" s="328"/>
      <c r="E16" s="328"/>
      <c r="F16" s="328"/>
      <c r="G16" s="327"/>
      <c r="H16" s="211" t="s">
        <v>190</v>
      </c>
      <c r="I16" s="211" t="s">
        <v>15</v>
      </c>
      <c r="J16" s="324"/>
      <c r="K16" s="247"/>
      <c r="L16" s="247"/>
      <c r="M16" s="247"/>
    </row>
    <row r="17" spans="1:13" s="50" customFormat="1" ht="15" customHeight="1" x14ac:dyDescent="0.25">
      <c r="A17" s="330" t="s">
        <v>16</v>
      </c>
      <c r="B17" s="331"/>
      <c r="C17" s="212"/>
      <c r="D17" s="332" t="s">
        <v>17</v>
      </c>
      <c r="E17" s="332"/>
      <c r="F17" s="333"/>
      <c r="G17" s="212" t="s">
        <v>18</v>
      </c>
      <c r="H17" s="211" t="s">
        <v>18</v>
      </c>
      <c r="I17" s="211" t="s">
        <v>18</v>
      </c>
      <c r="J17" s="67" t="s">
        <v>18</v>
      </c>
      <c r="K17" s="247"/>
      <c r="L17" s="247"/>
      <c r="M17" s="247"/>
    </row>
    <row r="18" spans="1:13" s="50" customFormat="1" ht="30" customHeight="1" x14ac:dyDescent="0.25">
      <c r="A18" s="330" t="s">
        <v>19</v>
      </c>
      <c r="B18" s="331"/>
      <c r="C18" s="212"/>
      <c r="D18" s="332" t="s">
        <v>20</v>
      </c>
      <c r="E18" s="332"/>
      <c r="F18" s="333"/>
      <c r="G18" s="212" t="s">
        <v>21</v>
      </c>
      <c r="H18" s="211">
        <f>H19+H40+H57</f>
        <v>12156528.881999999</v>
      </c>
      <c r="I18" s="211">
        <v>11750027.245649999</v>
      </c>
      <c r="J18" s="216"/>
      <c r="K18" s="247"/>
      <c r="L18" s="247"/>
      <c r="M18" s="247"/>
    </row>
    <row r="19" spans="1:13" s="50" customFormat="1" ht="41.25" customHeight="1" x14ac:dyDescent="0.25">
      <c r="A19" s="330" t="s">
        <v>22</v>
      </c>
      <c r="B19" s="331"/>
      <c r="C19" s="212"/>
      <c r="D19" s="332" t="s">
        <v>23</v>
      </c>
      <c r="E19" s="332"/>
      <c r="F19" s="333"/>
      <c r="G19" s="212" t="s">
        <v>21</v>
      </c>
      <c r="H19" s="211">
        <f>H20+H25+H27+H38+H39</f>
        <v>3849472.26</v>
      </c>
      <c r="I19" s="211">
        <v>4159616.542378664</v>
      </c>
      <c r="J19" s="216"/>
      <c r="K19" s="247"/>
      <c r="L19" s="247"/>
      <c r="M19" s="247"/>
    </row>
    <row r="20" spans="1:13" s="50" customFormat="1" ht="15" customHeight="1" x14ac:dyDescent="0.25">
      <c r="A20" s="330" t="s">
        <v>24</v>
      </c>
      <c r="B20" s="331"/>
      <c r="C20" s="212"/>
      <c r="D20" s="332" t="s">
        <v>25</v>
      </c>
      <c r="E20" s="332"/>
      <c r="F20" s="333"/>
      <c r="G20" s="212" t="s">
        <v>21</v>
      </c>
      <c r="H20" s="211">
        <f>H21+H23</f>
        <v>328581.85000000003</v>
      </c>
      <c r="I20" s="17">
        <f>I21+I22+I23</f>
        <v>776782.39380870946</v>
      </c>
      <c r="J20" s="216"/>
      <c r="K20" s="247"/>
      <c r="L20" s="247"/>
      <c r="M20" s="247"/>
    </row>
    <row r="21" spans="1:13" s="50" customFormat="1" ht="30" customHeight="1" x14ac:dyDescent="0.25">
      <c r="A21" s="330" t="s">
        <v>26</v>
      </c>
      <c r="B21" s="331"/>
      <c r="C21" s="212"/>
      <c r="D21" s="332" t="s">
        <v>27</v>
      </c>
      <c r="E21" s="332"/>
      <c r="F21" s="333"/>
      <c r="G21" s="212" t="s">
        <v>21</v>
      </c>
      <c r="H21" s="211">
        <v>316081.07</v>
      </c>
      <c r="I21" s="211">
        <v>316838.5861591649</v>
      </c>
      <c r="J21" s="216"/>
      <c r="K21" s="247"/>
      <c r="L21" s="247"/>
      <c r="M21" s="247"/>
    </row>
    <row r="22" spans="1:13" s="50" customFormat="1" ht="73.5" customHeight="1" x14ac:dyDescent="0.25">
      <c r="A22" s="330" t="s">
        <v>28</v>
      </c>
      <c r="B22" s="331"/>
      <c r="C22" s="212"/>
      <c r="D22" s="332" t="s">
        <v>29</v>
      </c>
      <c r="E22" s="332"/>
      <c r="F22" s="333"/>
      <c r="G22" s="212" t="s">
        <v>21</v>
      </c>
      <c r="H22" s="211" t="s">
        <v>30</v>
      </c>
      <c r="I22" s="211">
        <v>250867.67567</v>
      </c>
      <c r="J22" s="216" t="s">
        <v>363</v>
      </c>
      <c r="K22" s="247"/>
      <c r="L22" s="247"/>
      <c r="M22" s="247"/>
    </row>
    <row r="23" spans="1:13" s="50" customFormat="1" ht="58.5" customHeight="1" x14ac:dyDescent="0.25">
      <c r="A23" s="330" t="s">
        <v>32</v>
      </c>
      <c r="B23" s="331"/>
      <c r="C23" s="212"/>
      <c r="D23" s="332" t="s">
        <v>33</v>
      </c>
      <c r="E23" s="332"/>
      <c r="F23" s="333"/>
      <c r="G23" s="212" t="s">
        <v>21</v>
      </c>
      <c r="H23" s="211">
        <v>12500.78</v>
      </c>
      <c r="I23" s="211">
        <v>209076.13197954456</v>
      </c>
      <c r="J23" s="216"/>
      <c r="K23" s="247"/>
      <c r="L23" s="247"/>
      <c r="M23" s="247"/>
    </row>
    <row r="24" spans="1:13" s="50" customFormat="1" ht="72.75" customHeight="1" x14ac:dyDescent="0.25">
      <c r="A24" s="330" t="s">
        <v>35</v>
      </c>
      <c r="B24" s="331"/>
      <c r="C24" s="212"/>
      <c r="D24" s="332" t="s">
        <v>36</v>
      </c>
      <c r="E24" s="332"/>
      <c r="F24" s="333"/>
      <c r="G24" s="212" t="s">
        <v>21</v>
      </c>
      <c r="H24" s="211" t="s">
        <v>30</v>
      </c>
      <c r="I24" s="211">
        <v>164681.51720954455</v>
      </c>
      <c r="J24" s="216" t="s">
        <v>363</v>
      </c>
      <c r="K24" s="247"/>
      <c r="L24" s="247"/>
      <c r="M24" s="247"/>
    </row>
    <row r="25" spans="1:13" s="50" customFormat="1" ht="15" customHeight="1" x14ac:dyDescent="0.25">
      <c r="A25" s="330" t="s">
        <v>37</v>
      </c>
      <c r="B25" s="331"/>
      <c r="C25" s="212"/>
      <c r="D25" s="332" t="s">
        <v>38</v>
      </c>
      <c r="E25" s="332"/>
      <c r="F25" s="333"/>
      <c r="G25" s="212" t="s">
        <v>21</v>
      </c>
      <c r="H25" s="211">
        <v>2693886.68</v>
      </c>
      <c r="I25" s="211">
        <v>2890746.3229589132</v>
      </c>
      <c r="J25" s="63"/>
      <c r="K25" s="247"/>
      <c r="L25" s="247"/>
      <c r="M25" s="247"/>
    </row>
    <row r="26" spans="1:13" s="50" customFormat="1" ht="31.5" x14ac:dyDescent="0.25">
      <c r="A26" s="330" t="s">
        <v>40</v>
      </c>
      <c r="B26" s="331"/>
      <c r="C26" s="212"/>
      <c r="D26" s="332" t="s">
        <v>36</v>
      </c>
      <c r="E26" s="332"/>
      <c r="F26" s="333"/>
      <c r="G26" s="212" t="s">
        <v>21</v>
      </c>
      <c r="H26" s="211" t="s">
        <v>30</v>
      </c>
      <c r="I26" s="211">
        <v>290762.65352000005</v>
      </c>
      <c r="J26" s="216" t="s">
        <v>363</v>
      </c>
      <c r="K26" s="247"/>
      <c r="L26" s="247"/>
      <c r="M26" s="247"/>
    </row>
    <row r="27" spans="1:13" s="50" customFormat="1" ht="30" customHeight="1" x14ac:dyDescent="0.25">
      <c r="A27" s="330" t="s">
        <v>41</v>
      </c>
      <c r="B27" s="331"/>
      <c r="C27" s="212"/>
      <c r="D27" s="332" t="s">
        <v>42</v>
      </c>
      <c r="E27" s="332"/>
      <c r="F27" s="333"/>
      <c r="G27" s="212" t="s">
        <v>21</v>
      </c>
      <c r="H27" s="211">
        <f>H28+H30</f>
        <v>826836.47</v>
      </c>
      <c r="I27" s="17">
        <f>I28+I29+I30</f>
        <v>491029.34101321606</v>
      </c>
      <c r="J27" s="216"/>
      <c r="K27" s="247"/>
      <c r="L27" s="247"/>
      <c r="M27" s="247"/>
    </row>
    <row r="28" spans="1:13" s="50" customFormat="1" ht="30" customHeight="1" x14ac:dyDescent="0.25">
      <c r="A28" s="330" t="s">
        <v>43</v>
      </c>
      <c r="B28" s="331"/>
      <c r="C28" s="212"/>
      <c r="D28" s="332" t="s">
        <v>44</v>
      </c>
      <c r="E28" s="332"/>
      <c r="F28" s="333"/>
      <c r="G28" s="212" t="s">
        <v>21</v>
      </c>
      <c r="H28" s="211">
        <v>21846.98</v>
      </c>
      <c r="I28" s="211">
        <v>16517</v>
      </c>
      <c r="J28" s="216"/>
      <c r="K28" s="247"/>
      <c r="L28" s="247"/>
      <c r="M28" s="247"/>
    </row>
    <row r="29" spans="1:13" s="50" customFormat="1" ht="15" customHeight="1" x14ac:dyDescent="0.25">
      <c r="A29" s="330" t="s">
        <v>46</v>
      </c>
      <c r="B29" s="331"/>
      <c r="C29" s="212"/>
      <c r="D29" s="332" t="s">
        <v>47</v>
      </c>
      <c r="E29" s="332"/>
      <c r="F29" s="333"/>
      <c r="G29" s="212" t="s">
        <v>21</v>
      </c>
      <c r="H29" s="211" t="s">
        <v>30</v>
      </c>
      <c r="I29" s="211">
        <v>4042.5867768397725</v>
      </c>
      <c r="J29" s="216"/>
      <c r="K29" s="247"/>
      <c r="L29" s="247"/>
      <c r="M29" s="247"/>
    </row>
    <row r="30" spans="1:13" s="50" customFormat="1" ht="30" customHeight="1" x14ac:dyDescent="0.25">
      <c r="A30" s="330" t="s">
        <v>48</v>
      </c>
      <c r="B30" s="331"/>
      <c r="C30" s="212"/>
      <c r="D30" s="332" t="s">
        <v>49</v>
      </c>
      <c r="E30" s="332"/>
      <c r="F30" s="333"/>
      <c r="G30" s="212" t="s">
        <v>21</v>
      </c>
      <c r="H30" s="211">
        <f>H36+H37</f>
        <v>804989.49</v>
      </c>
      <c r="I30" s="17">
        <f>I19-I20-I25-I29-I28-I37-I38-I39</f>
        <v>470469.75423637626</v>
      </c>
      <c r="J30" s="216"/>
      <c r="K30" s="247"/>
      <c r="L30" s="247"/>
      <c r="M30" s="247"/>
    </row>
    <row r="31" spans="1:13" s="50" customFormat="1" ht="30" customHeight="1" x14ac:dyDescent="0.25">
      <c r="A31" s="213"/>
      <c r="B31" s="214" t="s">
        <v>50</v>
      </c>
      <c r="C31" s="335" t="s">
        <v>234</v>
      </c>
      <c r="D31" s="336"/>
      <c r="E31" s="336"/>
      <c r="F31" s="337"/>
      <c r="G31" s="212" t="s">
        <v>21</v>
      </c>
      <c r="H31" s="307"/>
      <c r="I31" s="215">
        <v>95233.723753834725</v>
      </c>
      <c r="J31" s="334" t="s">
        <v>364</v>
      </c>
      <c r="K31" s="247"/>
      <c r="L31" s="247"/>
      <c r="M31" s="247"/>
    </row>
    <row r="32" spans="1:13" s="50" customFormat="1" ht="30" customHeight="1" x14ac:dyDescent="0.25">
      <c r="A32" s="213"/>
      <c r="B32" s="214" t="s">
        <v>53</v>
      </c>
      <c r="C32" s="335" t="s">
        <v>237</v>
      </c>
      <c r="D32" s="336"/>
      <c r="E32" s="336"/>
      <c r="F32" s="337"/>
      <c r="G32" s="212" t="s">
        <v>21</v>
      </c>
      <c r="H32" s="308"/>
      <c r="I32" s="215">
        <v>3812.9555715657134</v>
      </c>
      <c r="J32" s="334"/>
      <c r="K32" s="247"/>
      <c r="L32" s="247"/>
      <c r="M32" s="247"/>
    </row>
    <row r="33" spans="1:13" s="50" customFormat="1" ht="30" customHeight="1" x14ac:dyDescent="0.25">
      <c r="A33" s="213"/>
      <c r="B33" s="214" t="s">
        <v>56</v>
      </c>
      <c r="C33" s="335" t="s">
        <v>239</v>
      </c>
      <c r="D33" s="336"/>
      <c r="E33" s="336"/>
      <c r="F33" s="337"/>
      <c r="G33" s="212" t="s">
        <v>21</v>
      </c>
      <c r="H33" s="308"/>
      <c r="I33" s="215">
        <v>39307.139958320549</v>
      </c>
      <c r="J33" s="334"/>
      <c r="K33" s="247"/>
      <c r="L33" s="247"/>
      <c r="M33" s="247"/>
    </row>
    <row r="34" spans="1:13" s="50" customFormat="1" ht="30" customHeight="1" x14ac:dyDescent="0.25">
      <c r="A34" s="213"/>
      <c r="B34" s="214" t="s">
        <v>59</v>
      </c>
      <c r="C34" s="335" t="s">
        <v>197</v>
      </c>
      <c r="D34" s="336"/>
      <c r="E34" s="336"/>
      <c r="F34" s="337"/>
      <c r="G34" s="212" t="s">
        <v>21</v>
      </c>
      <c r="H34" s="308"/>
      <c r="I34" s="215">
        <v>13420.590789804148</v>
      </c>
      <c r="J34" s="334"/>
      <c r="K34" s="247"/>
      <c r="L34" s="247"/>
      <c r="M34" s="247"/>
    </row>
    <row r="35" spans="1:13" s="50" customFormat="1" ht="133.5" customHeight="1" x14ac:dyDescent="0.25">
      <c r="A35" s="213"/>
      <c r="B35" s="214" t="s">
        <v>62</v>
      </c>
      <c r="C35" s="338" t="s">
        <v>365</v>
      </c>
      <c r="D35" s="339"/>
      <c r="E35" s="339"/>
      <c r="F35" s="340"/>
      <c r="G35" s="212" t="s">
        <v>21</v>
      </c>
      <c r="H35" s="309"/>
      <c r="I35" s="215">
        <f>I30-I31-I32-I33-I34</f>
        <v>318695.34416285111</v>
      </c>
      <c r="J35" s="217" t="s">
        <v>366</v>
      </c>
      <c r="K35" s="247"/>
      <c r="L35" s="247"/>
      <c r="M35" s="247"/>
    </row>
    <row r="36" spans="1:13" s="50" customFormat="1" ht="67.5" customHeight="1" x14ac:dyDescent="0.25">
      <c r="A36" s="330" t="s">
        <v>65</v>
      </c>
      <c r="B36" s="331"/>
      <c r="C36" s="212"/>
      <c r="D36" s="218"/>
      <c r="E36" s="341" t="s">
        <v>193</v>
      </c>
      <c r="F36" s="342"/>
      <c r="G36" s="212" t="s">
        <v>21</v>
      </c>
      <c r="H36" s="211">
        <v>554267.32999999996</v>
      </c>
      <c r="I36" s="211"/>
      <c r="J36" s="216" t="s">
        <v>367</v>
      </c>
      <c r="K36" s="247"/>
      <c r="L36" s="247"/>
      <c r="M36" s="247"/>
    </row>
    <row r="37" spans="1:13" s="50" customFormat="1" ht="65.25" customHeight="1" x14ac:dyDescent="0.25">
      <c r="A37" s="330" t="s">
        <v>68</v>
      </c>
      <c r="B37" s="331"/>
      <c r="C37" s="212"/>
      <c r="D37" s="218"/>
      <c r="E37" s="341" t="s">
        <v>368</v>
      </c>
      <c r="F37" s="342"/>
      <c r="G37" s="212" t="s">
        <v>21</v>
      </c>
      <c r="H37" s="211">
        <v>250722.16</v>
      </c>
      <c r="I37" s="211"/>
      <c r="J37" s="216" t="s">
        <v>369</v>
      </c>
      <c r="K37" s="247"/>
      <c r="L37" s="247"/>
      <c r="M37" s="247"/>
    </row>
    <row r="38" spans="1:13" s="50" customFormat="1" ht="45" customHeight="1" x14ac:dyDescent="0.25">
      <c r="A38" s="330" t="s">
        <v>71</v>
      </c>
      <c r="B38" s="331"/>
      <c r="C38" s="212"/>
      <c r="D38" s="332" t="s">
        <v>72</v>
      </c>
      <c r="E38" s="332"/>
      <c r="F38" s="333"/>
      <c r="G38" s="212" t="s">
        <v>21</v>
      </c>
      <c r="H38" s="211">
        <v>0</v>
      </c>
      <c r="I38" s="211"/>
      <c r="J38" s="216"/>
      <c r="K38" s="247"/>
      <c r="L38" s="247"/>
      <c r="M38" s="247"/>
    </row>
    <row r="39" spans="1:13" s="50" customFormat="1" ht="40.5" customHeight="1" x14ac:dyDescent="0.25">
      <c r="A39" s="330" t="s">
        <v>74</v>
      </c>
      <c r="B39" s="331"/>
      <c r="C39" s="212"/>
      <c r="D39" s="332" t="s">
        <v>75</v>
      </c>
      <c r="E39" s="332"/>
      <c r="F39" s="333"/>
      <c r="G39" s="212" t="s">
        <v>21</v>
      </c>
      <c r="H39" s="211">
        <v>167.26</v>
      </c>
      <c r="I39" s="211">
        <v>1058.4845978253813</v>
      </c>
      <c r="J39" s="219" t="s">
        <v>370</v>
      </c>
      <c r="K39" s="247"/>
      <c r="L39" s="247"/>
      <c r="M39" s="247"/>
    </row>
    <row r="40" spans="1:13" s="50" customFormat="1" ht="30" customHeight="1" x14ac:dyDescent="0.25">
      <c r="A40" s="330" t="s">
        <v>76</v>
      </c>
      <c r="B40" s="331"/>
      <c r="C40" s="212"/>
      <c r="D40" s="332" t="s">
        <v>77</v>
      </c>
      <c r="E40" s="332"/>
      <c r="F40" s="333"/>
      <c r="G40" s="212" t="s">
        <v>21</v>
      </c>
      <c r="H40" s="211">
        <f>H41+H43+H44+H46+H47+H48+H49+H53</f>
        <v>5964132.4519999996</v>
      </c>
      <c r="I40" s="211">
        <f>I41+I43+I44+I46+I47+I48+I49+I53+I45+I52+I42+I50</f>
        <v>8932079.539319193</v>
      </c>
      <c r="J40" s="216"/>
      <c r="K40" s="247"/>
      <c r="L40" s="247"/>
      <c r="M40" s="247"/>
    </row>
    <row r="41" spans="1:13" s="50" customFormat="1" ht="45" customHeight="1" x14ac:dyDescent="0.25">
      <c r="A41" s="330" t="s">
        <v>78</v>
      </c>
      <c r="B41" s="331"/>
      <c r="C41" s="212"/>
      <c r="D41" s="332" t="s">
        <v>204</v>
      </c>
      <c r="E41" s="332"/>
      <c r="F41" s="333"/>
      <c r="G41" s="212" t="s">
        <v>21</v>
      </c>
      <c r="H41" s="211">
        <v>3112806.08</v>
      </c>
      <c r="I41" s="211">
        <v>3247868.8319000001</v>
      </c>
      <c r="J41" s="220" t="s">
        <v>371</v>
      </c>
      <c r="K41" s="247"/>
      <c r="L41" s="247"/>
      <c r="M41" s="247"/>
    </row>
    <row r="42" spans="1:13" s="50" customFormat="1" ht="45" customHeight="1" x14ac:dyDescent="0.25">
      <c r="A42" s="330" t="s">
        <v>81</v>
      </c>
      <c r="B42" s="331"/>
      <c r="C42" s="212"/>
      <c r="D42" s="332" t="s">
        <v>82</v>
      </c>
      <c r="E42" s="332"/>
      <c r="F42" s="333"/>
      <c r="G42" s="212" t="s">
        <v>21</v>
      </c>
      <c r="H42" s="211">
        <v>0</v>
      </c>
      <c r="I42" s="211">
        <v>341.18641892319488</v>
      </c>
      <c r="J42" s="219" t="s">
        <v>372</v>
      </c>
      <c r="K42" s="247"/>
      <c r="L42" s="247"/>
      <c r="M42" s="247"/>
    </row>
    <row r="43" spans="1:13" s="50" customFormat="1" ht="82.5" customHeight="1" x14ac:dyDescent="0.25">
      <c r="A43" s="330" t="s">
        <v>83</v>
      </c>
      <c r="B43" s="331"/>
      <c r="C43" s="212"/>
      <c r="D43" s="332" t="s">
        <v>373</v>
      </c>
      <c r="E43" s="332"/>
      <c r="F43" s="333"/>
      <c r="G43" s="212" t="s">
        <v>21</v>
      </c>
      <c r="H43" s="211">
        <v>151447.63</v>
      </c>
      <c r="I43" s="211">
        <v>3677.9945846870833</v>
      </c>
      <c r="J43" s="216" t="s">
        <v>514</v>
      </c>
      <c r="K43" s="247"/>
      <c r="L43" s="247"/>
      <c r="M43" s="247"/>
    </row>
    <row r="44" spans="1:13" s="50" customFormat="1" ht="15" customHeight="1" x14ac:dyDescent="0.25">
      <c r="A44" s="330" t="s">
        <v>85</v>
      </c>
      <c r="B44" s="331"/>
      <c r="C44" s="212"/>
      <c r="D44" s="332" t="s">
        <v>86</v>
      </c>
      <c r="E44" s="332"/>
      <c r="F44" s="333"/>
      <c r="G44" s="212" t="s">
        <v>21</v>
      </c>
      <c r="H44" s="211">
        <v>797744.94</v>
      </c>
      <c r="I44" s="211">
        <v>851952.84408666461</v>
      </c>
      <c r="J44" s="216"/>
      <c r="K44" s="247"/>
      <c r="L44" s="247"/>
      <c r="M44" s="247"/>
    </row>
    <row r="45" spans="1:13" s="50" customFormat="1" ht="45" customHeight="1" x14ac:dyDescent="0.25">
      <c r="A45" s="330" t="s">
        <v>88</v>
      </c>
      <c r="B45" s="331"/>
      <c r="C45" s="212"/>
      <c r="D45" s="332" t="s">
        <v>89</v>
      </c>
      <c r="E45" s="332"/>
      <c r="F45" s="333"/>
      <c r="G45" s="212" t="s">
        <v>21</v>
      </c>
      <c r="H45" s="211">
        <v>0</v>
      </c>
      <c r="I45" s="211"/>
      <c r="J45" s="216"/>
      <c r="K45" s="247"/>
      <c r="L45" s="247"/>
      <c r="M45" s="247"/>
    </row>
    <row r="46" spans="1:13" s="50" customFormat="1" ht="69.75" customHeight="1" x14ac:dyDescent="0.25">
      <c r="A46" s="330" t="s">
        <v>90</v>
      </c>
      <c r="B46" s="331"/>
      <c r="C46" s="212"/>
      <c r="D46" s="332" t="s">
        <v>91</v>
      </c>
      <c r="E46" s="332"/>
      <c r="F46" s="333"/>
      <c r="G46" s="212" t="s">
        <v>21</v>
      </c>
      <c r="H46" s="211">
        <v>1092197.665</v>
      </c>
      <c r="I46" s="211">
        <v>1385400.3192054839</v>
      </c>
      <c r="J46" s="216" t="s">
        <v>517</v>
      </c>
      <c r="K46" s="247"/>
      <c r="L46" s="247"/>
      <c r="M46" s="247"/>
    </row>
    <row r="47" spans="1:13" s="50" customFormat="1" ht="62.25" customHeight="1" x14ac:dyDescent="0.25">
      <c r="A47" s="330" t="s">
        <v>92</v>
      </c>
      <c r="B47" s="331"/>
      <c r="C47" s="212"/>
      <c r="D47" s="332" t="s">
        <v>93</v>
      </c>
      <c r="E47" s="332"/>
      <c r="F47" s="333"/>
      <c r="G47" s="212" t="s">
        <v>21</v>
      </c>
      <c r="H47" s="211">
        <v>266542.18699999998</v>
      </c>
      <c r="I47" s="211"/>
      <c r="J47" s="216" t="s">
        <v>515</v>
      </c>
      <c r="K47" s="247"/>
      <c r="L47" s="247"/>
      <c r="M47" s="247"/>
    </row>
    <row r="48" spans="1:13" s="50" customFormat="1" ht="63" x14ac:dyDescent="0.25">
      <c r="A48" s="330" t="s">
        <v>94</v>
      </c>
      <c r="B48" s="331"/>
      <c r="C48" s="212"/>
      <c r="D48" s="332" t="s">
        <v>95</v>
      </c>
      <c r="E48" s="332"/>
      <c r="F48" s="333"/>
      <c r="G48" s="212" t="s">
        <v>21</v>
      </c>
      <c r="H48" s="211">
        <v>242143</v>
      </c>
      <c r="I48" s="211">
        <v>-151743.88</v>
      </c>
      <c r="J48" s="219" t="s">
        <v>516</v>
      </c>
      <c r="K48" s="247"/>
      <c r="L48" s="247"/>
      <c r="M48" s="247"/>
    </row>
    <row r="49" spans="1:13" s="50" customFormat="1" ht="15" customHeight="1" x14ac:dyDescent="0.25">
      <c r="A49" s="330" t="s">
        <v>97</v>
      </c>
      <c r="B49" s="331"/>
      <c r="C49" s="212"/>
      <c r="D49" s="332" t="s">
        <v>98</v>
      </c>
      <c r="E49" s="332"/>
      <c r="F49" s="333"/>
      <c r="G49" s="212" t="s">
        <v>21</v>
      </c>
      <c r="H49" s="211">
        <f>182019.8+1296.46+3754.44+67.3</f>
        <v>187137.99999999997</v>
      </c>
      <c r="I49" s="211">
        <v>156063.086224787</v>
      </c>
      <c r="J49" s="63"/>
      <c r="K49" s="247"/>
      <c r="L49" s="247"/>
      <c r="M49" s="247"/>
    </row>
    <row r="50" spans="1:13" s="50" customFormat="1" ht="72.75" customHeight="1" x14ac:dyDescent="0.25">
      <c r="A50" s="330" t="s">
        <v>99</v>
      </c>
      <c r="B50" s="331"/>
      <c r="C50" s="212"/>
      <c r="D50" s="332" t="s">
        <v>100</v>
      </c>
      <c r="E50" s="332"/>
      <c r="F50" s="333"/>
      <c r="G50" s="212" t="s">
        <v>21</v>
      </c>
      <c r="H50" s="211"/>
      <c r="I50" s="211">
        <v>695185.59608378983</v>
      </c>
      <c r="J50" s="216" t="s">
        <v>374</v>
      </c>
      <c r="K50" s="247"/>
      <c r="L50" s="247"/>
      <c r="M50" s="247"/>
    </row>
    <row r="51" spans="1:13" s="50" customFormat="1" ht="30" customHeight="1" x14ac:dyDescent="0.25">
      <c r="A51" s="330" t="s">
        <v>101</v>
      </c>
      <c r="B51" s="331"/>
      <c r="C51" s="212"/>
      <c r="D51" s="332" t="s">
        <v>102</v>
      </c>
      <c r="E51" s="332"/>
      <c r="F51" s="333"/>
      <c r="G51" s="212" t="s">
        <v>103</v>
      </c>
      <c r="H51" s="211" t="s">
        <v>30</v>
      </c>
      <c r="I51" s="211">
        <v>4272</v>
      </c>
      <c r="J51" s="216"/>
      <c r="K51" s="247"/>
      <c r="L51" s="247"/>
      <c r="M51" s="247"/>
    </row>
    <row r="52" spans="1:13" s="50" customFormat="1" ht="111.75" customHeight="1" x14ac:dyDescent="0.25">
      <c r="A52" s="330" t="s">
        <v>104</v>
      </c>
      <c r="B52" s="331"/>
      <c r="C52" s="212"/>
      <c r="D52" s="332" t="s">
        <v>105</v>
      </c>
      <c r="E52" s="332"/>
      <c r="F52" s="333"/>
      <c r="G52" s="212" t="s">
        <v>21</v>
      </c>
      <c r="H52" s="211" t="s">
        <v>30</v>
      </c>
      <c r="I52" s="211"/>
      <c r="J52" s="216"/>
      <c r="K52" s="247"/>
      <c r="L52" s="247"/>
      <c r="M52" s="247"/>
    </row>
    <row r="53" spans="1:13" s="50" customFormat="1" ht="147" customHeight="1" x14ac:dyDescent="0.25">
      <c r="A53" s="330" t="s">
        <v>106</v>
      </c>
      <c r="B53" s="331"/>
      <c r="C53" s="212"/>
      <c r="D53" s="332" t="s">
        <v>207</v>
      </c>
      <c r="E53" s="332"/>
      <c r="F53" s="333"/>
      <c r="G53" s="212" t="s">
        <v>21</v>
      </c>
      <c r="H53" s="211">
        <f>H54+H55+H56</f>
        <v>114112.95</v>
      </c>
      <c r="I53" s="211">
        <v>2743333.5608148566</v>
      </c>
      <c r="J53" s="216" t="s">
        <v>375</v>
      </c>
      <c r="K53" s="247"/>
      <c r="L53" s="247"/>
      <c r="M53" s="247"/>
    </row>
    <row r="54" spans="1:13" s="50" customFormat="1" ht="30" customHeight="1" x14ac:dyDescent="0.25">
      <c r="A54" s="330" t="s">
        <v>108</v>
      </c>
      <c r="B54" s="331"/>
      <c r="C54" s="212"/>
      <c r="D54" s="341" t="s">
        <v>117</v>
      </c>
      <c r="E54" s="341"/>
      <c r="F54" s="342"/>
      <c r="G54" s="212" t="s">
        <v>21</v>
      </c>
      <c r="H54" s="211">
        <v>31434.81</v>
      </c>
      <c r="I54" s="211">
        <v>31926.980224129533</v>
      </c>
      <c r="J54" s="216"/>
      <c r="K54" s="247"/>
      <c r="L54" s="247"/>
      <c r="M54" s="247"/>
    </row>
    <row r="55" spans="1:13" s="50" customFormat="1" ht="30" customHeight="1" x14ac:dyDescent="0.25">
      <c r="A55" s="330" t="s">
        <v>110</v>
      </c>
      <c r="B55" s="331"/>
      <c r="C55" s="212"/>
      <c r="D55" s="341" t="s">
        <v>109</v>
      </c>
      <c r="E55" s="341"/>
      <c r="F55" s="342"/>
      <c r="G55" s="212" t="s">
        <v>21</v>
      </c>
      <c r="H55" s="211">
        <v>79750.14</v>
      </c>
      <c r="I55" s="211">
        <v>94616.31632340973</v>
      </c>
      <c r="J55" s="216" t="s">
        <v>376</v>
      </c>
      <c r="K55" s="247"/>
      <c r="L55" s="247"/>
      <c r="M55" s="247"/>
    </row>
    <row r="56" spans="1:13" s="50" customFormat="1" ht="30" customHeight="1" x14ac:dyDescent="0.25">
      <c r="A56" s="330" t="s">
        <v>112</v>
      </c>
      <c r="B56" s="331"/>
      <c r="C56" s="212"/>
      <c r="D56" s="341" t="s">
        <v>122</v>
      </c>
      <c r="E56" s="341"/>
      <c r="F56" s="342"/>
      <c r="G56" s="212" t="s">
        <v>21</v>
      </c>
      <c r="H56" s="211">
        <v>2928</v>
      </c>
      <c r="I56" s="211">
        <f>I53-I54-I55</f>
        <v>2616790.264267317</v>
      </c>
      <c r="J56" s="216"/>
      <c r="K56" s="247"/>
      <c r="L56" s="247"/>
      <c r="M56" s="247"/>
    </row>
    <row r="57" spans="1:13" s="50" customFormat="1" ht="99.75" customHeight="1" x14ac:dyDescent="0.25">
      <c r="A57" s="330" t="s">
        <v>124</v>
      </c>
      <c r="B57" s="331"/>
      <c r="C57" s="212"/>
      <c r="D57" s="332" t="s">
        <v>125</v>
      </c>
      <c r="E57" s="332"/>
      <c r="F57" s="333"/>
      <c r="G57" s="212" t="s">
        <v>21</v>
      </c>
      <c r="H57" s="211">
        <v>2342924.17</v>
      </c>
      <c r="I57" s="211">
        <f>-(I19+I40-I18)</f>
        <v>-1341668.836047858</v>
      </c>
      <c r="J57" s="216" t="s">
        <v>518</v>
      </c>
      <c r="K57" s="247"/>
      <c r="L57" s="247"/>
      <c r="M57" s="247"/>
    </row>
    <row r="58" spans="1:13" s="50" customFormat="1" ht="81.75" customHeight="1" x14ac:dyDescent="0.25">
      <c r="A58" s="330" t="s">
        <v>126</v>
      </c>
      <c r="B58" s="331"/>
      <c r="C58" s="212"/>
      <c r="D58" s="332" t="s">
        <v>127</v>
      </c>
      <c r="E58" s="332"/>
      <c r="F58" s="333"/>
      <c r="G58" s="212" t="s">
        <v>21</v>
      </c>
      <c r="H58" s="211">
        <v>554267.32999999996</v>
      </c>
      <c r="I58" s="211">
        <v>834666.27633954468</v>
      </c>
      <c r="J58" s="216" t="s">
        <v>377</v>
      </c>
      <c r="K58" s="247"/>
      <c r="L58" s="247"/>
      <c r="M58" s="247"/>
    </row>
    <row r="59" spans="1:13" s="50" customFormat="1" ht="45" customHeight="1" x14ac:dyDescent="0.25">
      <c r="A59" s="330" t="s">
        <v>129</v>
      </c>
      <c r="B59" s="331"/>
      <c r="C59" s="212"/>
      <c r="D59" s="332" t="s">
        <v>130</v>
      </c>
      <c r="E59" s="332"/>
      <c r="F59" s="333"/>
      <c r="G59" s="212" t="s">
        <v>21</v>
      </c>
      <c r="H59" s="211">
        <v>2579291.2000000002</v>
      </c>
      <c r="I59" s="211">
        <v>3239713.4285199996</v>
      </c>
      <c r="J59" s="216"/>
      <c r="K59" s="247"/>
      <c r="L59" s="247"/>
      <c r="M59" s="247"/>
    </row>
    <row r="60" spans="1:13" s="50" customFormat="1" ht="54" customHeight="1" x14ac:dyDescent="0.25">
      <c r="A60" s="330" t="s">
        <v>22</v>
      </c>
      <c r="B60" s="331"/>
      <c r="C60" s="212"/>
      <c r="D60" s="332" t="s">
        <v>131</v>
      </c>
      <c r="E60" s="332"/>
      <c r="F60" s="333"/>
      <c r="G60" s="212" t="s">
        <v>132</v>
      </c>
      <c r="H60" s="215">
        <v>1485100</v>
      </c>
      <c r="I60" s="211">
        <v>1408803.743</v>
      </c>
      <c r="J60" s="216"/>
      <c r="K60" s="247"/>
      <c r="L60" s="247"/>
      <c r="M60" s="247"/>
    </row>
    <row r="61" spans="1:13" s="50" customFormat="1" ht="60" customHeight="1" x14ac:dyDescent="0.25">
      <c r="A61" s="330" t="s">
        <v>76</v>
      </c>
      <c r="B61" s="331"/>
      <c r="C61" s="212"/>
      <c r="D61" s="332" t="s">
        <v>133</v>
      </c>
      <c r="E61" s="332"/>
      <c r="F61" s="333"/>
      <c r="G61" s="212" t="s">
        <v>529</v>
      </c>
      <c r="H61" s="215">
        <v>1736.78</v>
      </c>
      <c r="I61" s="211">
        <f>I59/I60*1000</f>
        <v>2299.6201171506964</v>
      </c>
      <c r="J61" s="216"/>
      <c r="K61" s="247"/>
      <c r="L61" s="247"/>
      <c r="M61" s="247"/>
    </row>
    <row r="62" spans="1:13" s="50" customFormat="1" ht="65.25" customHeight="1" x14ac:dyDescent="0.25">
      <c r="A62" s="330" t="s">
        <v>135</v>
      </c>
      <c r="B62" s="331"/>
      <c r="C62" s="212"/>
      <c r="D62" s="332" t="s">
        <v>136</v>
      </c>
      <c r="E62" s="332"/>
      <c r="F62" s="333"/>
      <c r="G62" s="212" t="s">
        <v>18</v>
      </c>
      <c r="H62" s="211" t="s">
        <v>18</v>
      </c>
      <c r="I62" s="211" t="s">
        <v>18</v>
      </c>
      <c r="J62" s="67" t="s">
        <v>18</v>
      </c>
      <c r="K62" s="247"/>
      <c r="L62" s="247"/>
      <c r="M62" s="247"/>
    </row>
    <row r="63" spans="1:13" s="50" customFormat="1" ht="30" customHeight="1" x14ac:dyDescent="0.25">
      <c r="A63" s="330" t="s">
        <v>19</v>
      </c>
      <c r="B63" s="331"/>
      <c r="C63" s="343" t="s">
        <v>137</v>
      </c>
      <c r="D63" s="341"/>
      <c r="E63" s="341"/>
      <c r="F63" s="342"/>
      <c r="G63" s="212" t="s">
        <v>138</v>
      </c>
      <c r="H63" s="211" t="s">
        <v>30</v>
      </c>
      <c r="I63" s="211">
        <v>334476</v>
      </c>
      <c r="J63" s="216"/>
      <c r="K63" s="247"/>
      <c r="L63" s="247"/>
      <c r="M63" s="247"/>
    </row>
    <row r="64" spans="1:13" s="50" customFormat="1" ht="24.75" customHeight="1" x14ac:dyDescent="0.25">
      <c r="A64" s="330" t="s">
        <v>139</v>
      </c>
      <c r="B64" s="331"/>
      <c r="C64" s="343" t="s">
        <v>140</v>
      </c>
      <c r="D64" s="341"/>
      <c r="E64" s="341"/>
      <c r="F64" s="342"/>
      <c r="G64" s="212" t="s">
        <v>141</v>
      </c>
      <c r="H64" s="211" t="s">
        <v>30</v>
      </c>
      <c r="I64" s="215">
        <f>I65+I66+I67+I68</f>
        <v>11341.66</v>
      </c>
      <c r="J64" s="216"/>
      <c r="K64" s="247"/>
      <c r="L64" s="247"/>
      <c r="M64" s="247"/>
    </row>
    <row r="65" spans="1:13" s="50" customFormat="1" ht="30" customHeight="1" x14ac:dyDescent="0.25">
      <c r="A65" s="330" t="s">
        <v>142</v>
      </c>
      <c r="B65" s="331"/>
      <c r="C65" s="335" t="s">
        <v>378</v>
      </c>
      <c r="D65" s="336"/>
      <c r="E65" s="336"/>
      <c r="F65" s="337"/>
      <c r="G65" s="212" t="s">
        <v>141</v>
      </c>
      <c r="H65" s="211" t="s">
        <v>30</v>
      </c>
      <c r="I65" s="211">
        <v>6004.3</v>
      </c>
      <c r="J65" s="216"/>
      <c r="K65" s="247"/>
      <c r="L65" s="247"/>
      <c r="M65" s="247"/>
    </row>
    <row r="66" spans="1:13" s="50" customFormat="1" ht="30" customHeight="1" x14ac:dyDescent="0.25">
      <c r="A66" s="330" t="s">
        <v>144</v>
      </c>
      <c r="B66" s="331"/>
      <c r="C66" s="335" t="s">
        <v>379</v>
      </c>
      <c r="D66" s="336"/>
      <c r="E66" s="336"/>
      <c r="F66" s="337"/>
      <c r="G66" s="212" t="s">
        <v>141</v>
      </c>
      <c r="H66" s="211" t="s">
        <v>30</v>
      </c>
      <c r="I66" s="211">
        <v>1586.36</v>
      </c>
      <c r="J66" s="216"/>
      <c r="K66" s="247"/>
      <c r="L66" s="247"/>
      <c r="M66" s="247"/>
    </row>
    <row r="67" spans="1:13" s="50" customFormat="1" ht="30" customHeight="1" x14ac:dyDescent="0.25">
      <c r="A67" s="330" t="s">
        <v>146</v>
      </c>
      <c r="B67" s="331"/>
      <c r="C67" s="335" t="s">
        <v>380</v>
      </c>
      <c r="D67" s="336"/>
      <c r="E67" s="336"/>
      <c r="F67" s="337"/>
      <c r="G67" s="212" t="s">
        <v>141</v>
      </c>
      <c r="H67" s="211" t="s">
        <v>30</v>
      </c>
      <c r="I67" s="211">
        <v>3751</v>
      </c>
      <c r="J67" s="216"/>
      <c r="K67" s="247"/>
      <c r="L67" s="247"/>
      <c r="M67" s="247"/>
    </row>
    <row r="68" spans="1:13" s="50" customFormat="1" ht="30" customHeight="1" x14ac:dyDescent="0.25">
      <c r="A68" s="330" t="s">
        <v>148</v>
      </c>
      <c r="B68" s="331"/>
      <c r="C68" s="335" t="s">
        <v>381</v>
      </c>
      <c r="D68" s="336"/>
      <c r="E68" s="336"/>
      <c r="F68" s="337"/>
      <c r="G68" s="212" t="s">
        <v>141</v>
      </c>
      <c r="H68" s="211" t="s">
        <v>30</v>
      </c>
      <c r="I68" s="211">
        <v>0</v>
      </c>
      <c r="J68" s="216"/>
      <c r="K68" s="247"/>
      <c r="L68" s="247"/>
      <c r="M68" s="247"/>
    </row>
    <row r="69" spans="1:13" s="50" customFormat="1" ht="30" customHeight="1" x14ac:dyDescent="0.25">
      <c r="A69" s="330" t="s">
        <v>150</v>
      </c>
      <c r="B69" s="331"/>
      <c r="C69" s="343" t="s">
        <v>151</v>
      </c>
      <c r="D69" s="341"/>
      <c r="E69" s="341"/>
      <c r="F69" s="342"/>
      <c r="G69" s="212" t="s">
        <v>152</v>
      </c>
      <c r="H69" s="307">
        <v>201433.81344517999</v>
      </c>
      <c r="I69" s="211">
        <f>I70+I71+I72+I73</f>
        <v>78787.932010000004</v>
      </c>
      <c r="J69" s="216"/>
      <c r="K69" s="247"/>
      <c r="L69" s="247"/>
      <c r="M69" s="247"/>
    </row>
    <row r="70" spans="1:13" s="50" customFormat="1" ht="30" customHeight="1" x14ac:dyDescent="0.25">
      <c r="A70" s="330" t="s">
        <v>153</v>
      </c>
      <c r="B70" s="331"/>
      <c r="C70" s="335" t="s">
        <v>382</v>
      </c>
      <c r="D70" s="336"/>
      <c r="E70" s="336"/>
      <c r="F70" s="337"/>
      <c r="G70" s="212" t="s">
        <v>152</v>
      </c>
      <c r="H70" s="308"/>
      <c r="I70" s="211">
        <v>8809.5048499999994</v>
      </c>
      <c r="J70" s="216"/>
      <c r="K70" s="247"/>
      <c r="L70" s="247"/>
      <c r="M70" s="247"/>
    </row>
    <row r="71" spans="1:13" s="50" customFormat="1" ht="30" customHeight="1" x14ac:dyDescent="0.25">
      <c r="A71" s="330" t="s">
        <v>154</v>
      </c>
      <c r="B71" s="331"/>
      <c r="C71" s="335" t="s">
        <v>383</v>
      </c>
      <c r="D71" s="336"/>
      <c r="E71" s="336"/>
      <c r="F71" s="337"/>
      <c r="G71" s="212" t="s">
        <v>152</v>
      </c>
      <c r="H71" s="308"/>
      <c r="I71" s="211">
        <v>5721.6579999999994</v>
      </c>
      <c r="J71" s="216"/>
      <c r="K71" s="247"/>
      <c r="L71" s="247"/>
      <c r="M71" s="247"/>
    </row>
    <row r="72" spans="1:13" s="50" customFormat="1" ht="30" customHeight="1" x14ac:dyDescent="0.25">
      <c r="A72" s="330" t="s">
        <v>155</v>
      </c>
      <c r="B72" s="331"/>
      <c r="C72" s="335" t="s">
        <v>384</v>
      </c>
      <c r="D72" s="336"/>
      <c r="E72" s="336"/>
      <c r="F72" s="337"/>
      <c r="G72" s="212" t="s">
        <v>152</v>
      </c>
      <c r="H72" s="308"/>
      <c r="I72" s="211">
        <v>31029.094499999999</v>
      </c>
      <c r="J72" s="216"/>
      <c r="K72" s="247"/>
      <c r="L72" s="247"/>
      <c r="M72" s="247"/>
    </row>
    <row r="73" spans="1:13" s="50" customFormat="1" ht="30" customHeight="1" x14ac:dyDescent="0.25">
      <c r="A73" s="330" t="s">
        <v>156</v>
      </c>
      <c r="B73" s="331"/>
      <c r="C73" s="335" t="s">
        <v>385</v>
      </c>
      <c r="D73" s="336"/>
      <c r="E73" s="336"/>
      <c r="F73" s="337"/>
      <c r="G73" s="212" t="s">
        <v>152</v>
      </c>
      <c r="H73" s="308"/>
      <c r="I73" s="211">
        <v>33227.674660000004</v>
      </c>
      <c r="J73" s="216"/>
      <c r="K73" s="247"/>
      <c r="L73" s="247"/>
      <c r="M73" s="247"/>
    </row>
    <row r="74" spans="1:13" s="50" customFormat="1" ht="30" customHeight="1" x14ac:dyDescent="0.25">
      <c r="A74" s="330" t="s">
        <v>157</v>
      </c>
      <c r="B74" s="331"/>
      <c r="C74" s="343" t="s">
        <v>158</v>
      </c>
      <c r="D74" s="341"/>
      <c r="E74" s="341"/>
      <c r="F74" s="342"/>
      <c r="G74" s="212" t="s">
        <v>152</v>
      </c>
      <c r="H74" s="308"/>
      <c r="I74" s="211">
        <f>I75+I76+I77+I78</f>
        <v>123282.16799999999</v>
      </c>
      <c r="J74" s="216"/>
      <c r="K74" s="247"/>
      <c r="L74" s="247"/>
      <c r="M74" s="247"/>
    </row>
    <row r="75" spans="1:13" s="50" customFormat="1" ht="30" customHeight="1" x14ac:dyDescent="0.25">
      <c r="A75" s="330" t="s">
        <v>159</v>
      </c>
      <c r="B75" s="331"/>
      <c r="C75" s="335" t="s">
        <v>386</v>
      </c>
      <c r="D75" s="336"/>
      <c r="E75" s="336"/>
      <c r="F75" s="337"/>
      <c r="G75" s="212" t="s">
        <v>152</v>
      </c>
      <c r="H75" s="308"/>
      <c r="I75" s="211">
        <v>26441.4</v>
      </c>
      <c r="J75" s="216"/>
      <c r="K75" s="247"/>
      <c r="L75" s="247"/>
      <c r="M75" s="247"/>
    </row>
    <row r="76" spans="1:13" s="50" customFormat="1" ht="30" customHeight="1" x14ac:dyDescent="0.25">
      <c r="A76" s="330" t="s">
        <v>160</v>
      </c>
      <c r="B76" s="331"/>
      <c r="C76" s="335" t="s">
        <v>387</v>
      </c>
      <c r="D76" s="336"/>
      <c r="E76" s="336"/>
      <c r="F76" s="337"/>
      <c r="G76" s="212" t="s">
        <v>152</v>
      </c>
      <c r="H76" s="308"/>
      <c r="I76" s="211">
        <v>25043.8</v>
      </c>
      <c r="J76" s="216"/>
      <c r="K76" s="247"/>
      <c r="L76" s="247"/>
      <c r="M76" s="247"/>
    </row>
    <row r="77" spans="1:13" s="50" customFormat="1" ht="30" customHeight="1" x14ac:dyDescent="0.25">
      <c r="A77" s="330" t="s">
        <v>161</v>
      </c>
      <c r="B77" s="331"/>
      <c r="C77" s="335" t="s">
        <v>388</v>
      </c>
      <c r="D77" s="336"/>
      <c r="E77" s="336"/>
      <c r="F77" s="337"/>
      <c r="G77" s="212" t="s">
        <v>152</v>
      </c>
      <c r="H77" s="308"/>
      <c r="I77" s="211">
        <v>71796.967999999993</v>
      </c>
      <c r="J77" s="216"/>
      <c r="K77" s="247"/>
      <c r="L77" s="247"/>
      <c r="M77" s="247"/>
    </row>
    <row r="78" spans="1:13" s="50" customFormat="1" ht="30" customHeight="1" x14ac:dyDescent="0.25">
      <c r="A78" s="330" t="s">
        <v>162</v>
      </c>
      <c r="B78" s="331"/>
      <c r="C78" s="335" t="s">
        <v>389</v>
      </c>
      <c r="D78" s="336"/>
      <c r="E78" s="336"/>
      <c r="F78" s="337"/>
      <c r="G78" s="212" t="s">
        <v>152</v>
      </c>
      <c r="H78" s="309"/>
      <c r="I78" s="211">
        <v>0</v>
      </c>
      <c r="J78" s="216"/>
      <c r="K78" s="247"/>
      <c r="L78" s="247"/>
      <c r="M78" s="247"/>
    </row>
    <row r="79" spans="1:13" s="50" customFormat="1" ht="27" customHeight="1" x14ac:dyDescent="0.25">
      <c r="A79" s="330" t="s">
        <v>163</v>
      </c>
      <c r="B79" s="331"/>
      <c r="C79" s="343" t="s">
        <v>164</v>
      </c>
      <c r="D79" s="341"/>
      <c r="E79" s="341"/>
      <c r="F79" s="342"/>
      <c r="G79" s="344" t="s">
        <v>165</v>
      </c>
      <c r="H79" s="211" t="s">
        <v>30</v>
      </c>
      <c r="I79" s="211">
        <f>I80+I81+I82+I83</f>
        <v>43815.767899999999</v>
      </c>
      <c r="J79" s="216"/>
      <c r="K79" s="247"/>
      <c r="L79" s="247"/>
      <c r="M79" s="247"/>
    </row>
    <row r="80" spans="1:13" s="50" customFormat="1" ht="39" customHeight="1" x14ac:dyDescent="0.25">
      <c r="A80" s="330" t="s">
        <v>166</v>
      </c>
      <c r="B80" s="331"/>
      <c r="C80" s="335" t="s">
        <v>390</v>
      </c>
      <c r="D80" s="336"/>
      <c r="E80" s="336"/>
      <c r="F80" s="337"/>
      <c r="G80" s="345"/>
      <c r="H80" s="211" t="s">
        <v>30</v>
      </c>
      <c r="I80" s="211">
        <v>5307.5184999999992</v>
      </c>
      <c r="J80" s="216"/>
      <c r="K80" s="247"/>
      <c r="L80" s="247"/>
      <c r="M80" s="247"/>
    </row>
    <row r="81" spans="1:13" s="50" customFormat="1" ht="39" customHeight="1" x14ac:dyDescent="0.25">
      <c r="A81" s="330" t="s">
        <v>167</v>
      </c>
      <c r="B81" s="331"/>
      <c r="C81" s="335" t="s">
        <v>391</v>
      </c>
      <c r="D81" s="336"/>
      <c r="E81" s="336"/>
      <c r="F81" s="337"/>
      <c r="G81" s="345"/>
      <c r="H81" s="211" t="s">
        <v>30</v>
      </c>
      <c r="I81" s="211">
        <v>4475.22</v>
      </c>
      <c r="J81" s="216"/>
      <c r="K81" s="247"/>
      <c r="L81" s="247"/>
      <c r="M81" s="247"/>
    </row>
    <row r="82" spans="1:13" s="50" customFormat="1" ht="39" customHeight="1" x14ac:dyDescent="0.25">
      <c r="A82" s="330" t="s">
        <v>168</v>
      </c>
      <c r="B82" s="331"/>
      <c r="C82" s="335" t="s">
        <v>392</v>
      </c>
      <c r="D82" s="336"/>
      <c r="E82" s="336"/>
      <c r="F82" s="337"/>
      <c r="G82" s="345"/>
      <c r="H82" s="211" t="s">
        <v>30</v>
      </c>
      <c r="I82" s="211">
        <v>19587.297200000001</v>
      </c>
      <c r="J82" s="216"/>
      <c r="K82" s="247"/>
      <c r="L82" s="247"/>
      <c r="M82" s="247"/>
    </row>
    <row r="83" spans="1:13" s="50" customFormat="1" ht="39" customHeight="1" x14ac:dyDescent="0.25">
      <c r="A83" s="330" t="s">
        <v>169</v>
      </c>
      <c r="B83" s="331"/>
      <c r="C83" s="335" t="s">
        <v>393</v>
      </c>
      <c r="D83" s="336"/>
      <c r="E83" s="336"/>
      <c r="F83" s="337"/>
      <c r="G83" s="346"/>
      <c r="H83" s="211" t="s">
        <v>30</v>
      </c>
      <c r="I83" s="211">
        <v>14445.7322</v>
      </c>
      <c r="J83" s="216"/>
      <c r="K83" s="247"/>
      <c r="L83" s="247"/>
      <c r="M83" s="247"/>
    </row>
    <row r="84" spans="1:13" s="50" customFormat="1" ht="15" customHeight="1" x14ac:dyDescent="0.25">
      <c r="A84" s="330" t="s">
        <v>170</v>
      </c>
      <c r="B84" s="331"/>
      <c r="C84" s="343" t="s">
        <v>171</v>
      </c>
      <c r="D84" s="341"/>
      <c r="E84" s="341"/>
      <c r="F84" s="342"/>
      <c r="G84" s="212" t="s">
        <v>172</v>
      </c>
      <c r="H84" s="211" t="s">
        <v>30</v>
      </c>
      <c r="I84" s="211">
        <v>8.9338665457626814</v>
      </c>
      <c r="J84" s="216"/>
      <c r="K84" s="247"/>
      <c r="L84" s="247"/>
      <c r="M84" s="247"/>
    </row>
    <row r="85" spans="1:13" s="50" customFormat="1" ht="30" customHeight="1" x14ac:dyDescent="0.25">
      <c r="A85" s="330" t="s">
        <v>173</v>
      </c>
      <c r="B85" s="331"/>
      <c r="C85" s="343" t="s">
        <v>174</v>
      </c>
      <c r="D85" s="341"/>
      <c r="E85" s="341"/>
      <c r="F85" s="342"/>
      <c r="G85" s="212" t="s">
        <v>21</v>
      </c>
      <c r="H85" s="211" t="s">
        <v>30</v>
      </c>
      <c r="I85" s="211">
        <v>850373.38641000004</v>
      </c>
      <c r="J85" s="216"/>
      <c r="K85" s="247"/>
      <c r="L85" s="247"/>
      <c r="M85" s="247"/>
    </row>
    <row r="86" spans="1:13" s="50" customFormat="1" ht="30" customHeight="1" x14ac:dyDescent="0.25">
      <c r="A86" s="330" t="s">
        <v>175</v>
      </c>
      <c r="B86" s="331"/>
      <c r="C86" s="343" t="s">
        <v>176</v>
      </c>
      <c r="D86" s="341"/>
      <c r="E86" s="341"/>
      <c r="F86" s="342"/>
      <c r="G86" s="212" t="s">
        <v>21</v>
      </c>
      <c r="H86" s="211" t="s">
        <v>30</v>
      </c>
      <c r="I86" s="211">
        <v>154791.04774000001</v>
      </c>
      <c r="J86" s="216"/>
      <c r="K86" s="247"/>
      <c r="L86" s="247"/>
      <c r="M86" s="247"/>
    </row>
    <row r="87" spans="1:13" s="50" customFormat="1" ht="45" customHeight="1" x14ac:dyDescent="0.25">
      <c r="A87" s="330" t="s">
        <v>177</v>
      </c>
      <c r="B87" s="331"/>
      <c r="C87" s="343" t="s">
        <v>178</v>
      </c>
      <c r="D87" s="341"/>
      <c r="E87" s="341"/>
      <c r="F87" s="342"/>
      <c r="G87" s="212" t="s">
        <v>172</v>
      </c>
      <c r="H87" s="211">
        <v>10.46</v>
      </c>
      <c r="I87" s="211" t="s">
        <v>18</v>
      </c>
      <c r="J87" s="67" t="s">
        <v>18</v>
      </c>
      <c r="K87" s="247"/>
      <c r="L87" s="247"/>
      <c r="M87" s="247"/>
    </row>
    <row r="88" spans="1:13" ht="15" customHeight="1" x14ac:dyDescent="0.25">
      <c r="K88" s="247"/>
    </row>
    <row r="89" spans="1:13" s="197" customFormat="1" ht="12.75" x14ac:dyDescent="0.2">
      <c r="H89" s="198"/>
      <c r="I89" s="198"/>
      <c r="K89" s="245"/>
      <c r="L89" s="245"/>
      <c r="M89" s="245"/>
    </row>
    <row r="90" spans="1:13" s="197" customFormat="1" ht="68.25" customHeight="1" x14ac:dyDescent="0.2">
      <c r="A90" s="347" t="s">
        <v>278</v>
      </c>
      <c r="B90" s="347"/>
      <c r="C90" s="347"/>
      <c r="D90" s="347"/>
      <c r="E90" s="347"/>
      <c r="F90" s="347"/>
      <c r="G90" s="347"/>
      <c r="H90" s="347"/>
      <c r="I90" s="347"/>
      <c r="J90" s="347"/>
      <c r="K90" s="245"/>
      <c r="L90" s="245"/>
      <c r="M90" s="245"/>
    </row>
    <row r="91" spans="1:13" s="197" customFormat="1" ht="25.5" customHeight="1" x14ac:dyDescent="0.2">
      <c r="A91" s="347" t="s">
        <v>279</v>
      </c>
      <c r="B91" s="347"/>
      <c r="C91" s="347"/>
      <c r="D91" s="347"/>
      <c r="E91" s="347"/>
      <c r="F91" s="347"/>
      <c r="G91" s="347"/>
      <c r="H91" s="347"/>
      <c r="I91" s="347"/>
      <c r="J91" s="347"/>
      <c r="K91" s="245"/>
      <c r="L91" s="245"/>
      <c r="M91" s="245"/>
    </row>
    <row r="92" spans="1:13" s="197" customFormat="1" ht="25.5" customHeight="1" x14ac:dyDescent="0.2">
      <c r="A92" s="347" t="s">
        <v>280</v>
      </c>
      <c r="B92" s="347"/>
      <c r="C92" s="347"/>
      <c r="D92" s="347"/>
      <c r="E92" s="347"/>
      <c r="F92" s="347"/>
      <c r="G92" s="347"/>
      <c r="H92" s="347"/>
      <c r="I92" s="347"/>
      <c r="J92" s="347"/>
      <c r="K92" s="245"/>
      <c r="L92" s="245"/>
      <c r="M92" s="245"/>
    </row>
    <row r="93" spans="1:13" s="197" customFormat="1" ht="25.5" customHeight="1" x14ac:dyDescent="0.2">
      <c r="A93" s="347" t="s">
        <v>281</v>
      </c>
      <c r="B93" s="347"/>
      <c r="C93" s="347"/>
      <c r="D93" s="347"/>
      <c r="E93" s="347"/>
      <c r="F93" s="347"/>
      <c r="G93" s="347"/>
      <c r="H93" s="347"/>
      <c r="I93" s="347"/>
      <c r="J93" s="347"/>
      <c r="K93" s="245"/>
      <c r="L93" s="245"/>
      <c r="M93" s="245"/>
    </row>
    <row r="94" spans="1:13" s="197" customFormat="1" ht="25.5" customHeight="1" x14ac:dyDescent="0.2">
      <c r="A94" s="347" t="s">
        <v>282</v>
      </c>
      <c r="B94" s="347"/>
      <c r="C94" s="347"/>
      <c r="D94" s="347"/>
      <c r="E94" s="347"/>
      <c r="F94" s="347"/>
      <c r="G94" s="347"/>
      <c r="H94" s="347"/>
      <c r="I94" s="347"/>
      <c r="J94" s="347"/>
      <c r="K94" s="245"/>
      <c r="L94" s="245"/>
      <c r="M94" s="245"/>
    </row>
    <row r="95" spans="1:13" ht="3" customHeight="1" x14ac:dyDescent="0.25"/>
  </sheetData>
  <mergeCells count="159">
    <mergeCell ref="A93:J93"/>
    <mergeCell ref="A94:J94"/>
    <mergeCell ref="A86:B86"/>
    <mergeCell ref="C86:F86"/>
    <mergeCell ref="A87:B87"/>
    <mergeCell ref="C87:F87"/>
    <mergeCell ref="A90:J90"/>
    <mergeCell ref="A91:J91"/>
    <mergeCell ref="A84:B84"/>
    <mergeCell ref="C84:F84"/>
    <mergeCell ref="A85:B85"/>
    <mergeCell ref="C85:F85"/>
    <mergeCell ref="A92:J92"/>
    <mergeCell ref="G79:G83"/>
    <mergeCell ref="A80:B80"/>
    <mergeCell ref="C80:F80"/>
    <mergeCell ref="A81:B81"/>
    <mergeCell ref="C81:F81"/>
    <mergeCell ref="A82:B82"/>
    <mergeCell ref="H69:H78"/>
    <mergeCell ref="A70:B70"/>
    <mergeCell ref="C70:F70"/>
    <mergeCell ref="A71:B71"/>
    <mergeCell ref="C71:F71"/>
    <mergeCell ref="A72:B72"/>
    <mergeCell ref="C72:F72"/>
    <mergeCell ref="A73:B73"/>
    <mergeCell ref="C73:F73"/>
    <mergeCell ref="C74:F74"/>
    <mergeCell ref="A75:B75"/>
    <mergeCell ref="C75:F75"/>
    <mergeCell ref="A76:B76"/>
    <mergeCell ref="C76:F76"/>
    <mergeCell ref="A77:B77"/>
    <mergeCell ref="C77:F77"/>
    <mergeCell ref="C82:F82"/>
    <mergeCell ref="A83:B83"/>
    <mergeCell ref="C83:F83"/>
    <mergeCell ref="A74:B74"/>
    <mergeCell ref="A78:B78"/>
    <mergeCell ref="C78:F78"/>
    <mergeCell ref="A79:B79"/>
    <mergeCell ref="C79:F79"/>
    <mergeCell ref="A67:B67"/>
    <mergeCell ref="C67:F67"/>
    <mergeCell ref="A68:B68"/>
    <mergeCell ref="C68:F68"/>
    <mergeCell ref="A69:B69"/>
    <mergeCell ref="C69:F69"/>
    <mergeCell ref="A64:B64"/>
    <mergeCell ref="C64:F64"/>
    <mergeCell ref="A65:B65"/>
    <mergeCell ref="C65:F65"/>
    <mergeCell ref="A66:B66"/>
    <mergeCell ref="C66:F66"/>
    <mergeCell ref="A61:B61"/>
    <mergeCell ref="D61:F61"/>
    <mergeCell ref="A62:B62"/>
    <mergeCell ref="D62:F62"/>
    <mergeCell ref="A63:B63"/>
    <mergeCell ref="C63:F63"/>
    <mergeCell ref="A58:B58"/>
    <mergeCell ref="D58:F58"/>
    <mergeCell ref="A59:B59"/>
    <mergeCell ref="D59:F59"/>
    <mergeCell ref="A60:B60"/>
    <mergeCell ref="D60:F60"/>
    <mergeCell ref="A55:B55"/>
    <mergeCell ref="D55:F55"/>
    <mergeCell ref="A56:B56"/>
    <mergeCell ref="D56:F56"/>
    <mergeCell ref="A57:B57"/>
    <mergeCell ref="D57:F57"/>
    <mergeCell ref="A52:B52"/>
    <mergeCell ref="D52:F52"/>
    <mergeCell ref="A53:B53"/>
    <mergeCell ref="D53:F53"/>
    <mergeCell ref="A54:B54"/>
    <mergeCell ref="D54:F54"/>
    <mergeCell ref="A49:B49"/>
    <mergeCell ref="D49:F49"/>
    <mergeCell ref="A50:B50"/>
    <mergeCell ref="D50:F50"/>
    <mergeCell ref="A51:B51"/>
    <mergeCell ref="D51:F51"/>
    <mergeCell ref="A46:B46"/>
    <mergeCell ref="D46:F46"/>
    <mergeCell ref="A47:B47"/>
    <mergeCell ref="D47:F47"/>
    <mergeCell ref="A48:B48"/>
    <mergeCell ref="D48:F48"/>
    <mergeCell ref="A43:B43"/>
    <mergeCell ref="D43:F43"/>
    <mergeCell ref="A44:B44"/>
    <mergeCell ref="D44:F44"/>
    <mergeCell ref="A45:B45"/>
    <mergeCell ref="D45:F45"/>
    <mergeCell ref="A40:B40"/>
    <mergeCell ref="D40:F40"/>
    <mergeCell ref="A41:B41"/>
    <mergeCell ref="D41:F41"/>
    <mergeCell ref="A42:B42"/>
    <mergeCell ref="D42:F42"/>
    <mergeCell ref="A37:B37"/>
    <mergeCell ref="E37:F37"/>
    <mergeCell ref="A38:B38"/>
    <mergeCell ref="D38:F38"/>
    <mergeCell ref="A39:B39"/>
    <mergeCell ref="D39:F39"/>
    <mergeCell ref="J31:J34"/>
    <mergeCell ref="C32:F32"/>
    <mergeCell ref="C33:F33"/>
    <mergeCell ref="C34:F34"/>
    <mergeCell ref="C35:F35"/>
    <mergeCell ref="A36:B36"/>
    <mergeCell ref="E36:F36"/>
    <mergeCell ref="A29:B29"/>
    <mergeCell ref="D29:F29"/>
    <mergeCell ref="A30:B30"/>
    <mergeCell ref="D30:F30"/>
    <mergeCell ref="C31:F31"/>
    <mergeCell ref="H31:H35"/>
    <mergeCell ref="A26:B26"/>
    <mergeCell ref="D26:F26"/>
    <mergeCell ref="A27:B27"/>
    <mergeCell ref="D27:F27"/>
    <mergeCell ref="A28:B28"/>
    <mergeCell ref="D28:F28"/>
    <mergeCell ref="A17:B17"/>
    <mergeCell ref="D17:F17"/>
    <mergeCell ref="A18:B18"/>
    <mergeCell ref="D18:F18"/>
    <mergeCell ref="A19:B19"/>
    <mergeCell ref="D19:F19"/>
    <mergeCell ref="A23:B23"/>
    <mergeCell ref="D23:F23"/>
    <mergeCell ref="A24:B24"/>
    <mergeCell ref="D24:F24"/>
    <mergeCell ref="A25:B25"/>
    <mergeCell ref="D25:F25"/>
    <mergeCell ref="A20:B20"/>
    <mergeCell ref="D20:F20"/>
    <mergeCell ref="A21:B21"/>
    <mergeCell ref="D21:F21"/>
    <mergeCell ref="A22:B22"/>
    <mergeCell ref="D22:F22"/>
    <mergeCell ref="A5:J5"/>
    <mergeCell ref="A6:J6"/>
    <mergeCell ref="A7:J7"/>
    <mergeCell ref="A8:J8"/>
    <mergeCell ref="F10:G10"/>
    <mergeCell ref="AL13:AS13"/>
    <mergeCell ref="AT13:AU13"/>
    <mergeCell ref="AV13:BC13"/>
    <mergeCell ref="H15:I15"/>
    <mergeCell ref="J15:J16"/>
    <mergeCell ref="A15:B16"/>
    <mergeCell ref="C15:F16"/>
    <mergeCell ref="G15:G16"/>
  </mergeCells>
  <pageMargins left="0.70866141732283472" right="0.70866141732283472" top="0.74803149606299213" bottom="0.74803149606299213" header="0.31496062992125984" footer="0.31496062992125984"/>
  <pageSetup paperSize="9" scale="21" orientation="portrait" r:id="rId1"/>
  <colBreaks count="1" manualBreakCount="1">
    <brk id="7" max="9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Z106"/>
  <sheetViews>
    <sheetView view="pageBreakPreview" zoomScale="70" zoomScaleNormal="55" zoomScaleSheetLayoutView="70" workbookViewId="0">
      <selection activeCell="E94" sqref="E94"/>
    </sheetView>
  </sheetViews>
  <sheetFormatPr defaultRowHeight="15.75" x14ac:dyDescent="0.25"/>
  <cols>
    <col min="1" max="1" width="12" style="114" customWidth="1"/>
    <col min="2" max="2" width="64.85546875" style="114" customWidth="1"/>
    <col min="3" max="3" width="12.7109375" style="114" customWidth="1"/>
    <col min="4" max="4" width="19.42578125" style="114" customWidth="1"/>
    <col min="5" max="5" width="18.140625" style="114" customWidth="1"/>
    <col min="6" max="6" width="91.28515625" style="115" customWidth="1"/>
    <col min="7" max="7" width="20" style="116" customWidth="1"/>
    <col min="8" max="8" width="11.28515625" style="114" bestFit="1" customWidth="1"/>
    <col min="9" max="9" width="11.85546875" style="114" bestFit="1" customWidth="1"/>
    <col min="10" max="10" width="11.28515625" style="114" bestFit="1" customWidth="1"/>
    <col min="11" max="251" width="9.140625" style="114"/>
    <col min="252" max="252" width="16" style="114" customWidth="1"/>
    <col min="253" max="253" width="79.85546875" style="114" customWidth="1"/>
    <col min="254" max="254" width="14.85546875" style="114" customWidth="1"/>
    <col min="255" max="255" width="17" style="114" customWidth="1"/>
    <col min="256" max="256" width="17.85546875" style="114" customWidth="1"/>
    <col min="257" max="257" width="42.140625" style="114" customWidth="1"/>
    <col min="258" max="258" width="14.85546875" style="114" customWidth="1"/>
    <col min="259" max="259" width="15" style="114" bestFit="1" customWidth="1"/>
    <col min="260" max="507" width="9.140625" style="114"/>
    <col min="508" max="508" width="16" style="114" customWidth="1"/>
    <col min="509" max="509" width="79.85546875" style="114" customWidth="1"/>
    <col min="510" max="510" width="14.85546875" style="114" customWidth="1"/>
    <col min="511" max="511" width="17" style="114" customWidth="1"/>
    <col min="512" max="512" width="17.85546875" style="114" customWidth="1"/>
    <col min="513" max="513" width="42.140625" style="114" customWidth="1"/>
    <col min="514" max="514" width="14.85546875" style="114" customWidth="1"/>
    <col min="515" max="515" width="15" style="114" bestFit="1" customWidth="1"/>
    <col min="516" max="763" width="9.140625" style="114"/>
    <col min="764" max="764" width="16" style="114" customWidth="1"/>
    <col min="765" max="765" width="79.85546875" style="114" customWidth="1"/>
    <col min="766" max="766" width="14.85546875" style="114" customWidth="1"/>
    <col min="767" max="767" width="17" style="114" customWidth="1"/>
    <col min="768" max="768" width="17.85546875" style="114" customWidth="1"/>
    <col min="769" max="769" width="42.140625" style="114" customWidth="1"/>
    <col min="770" max="770" width="14.85546875" style="114" customWidth="1"/>
    <col min="771" max="771" width="15" style="114" bestFit="1" customWidth="1"/>
    <col min="772" max="1019" width="9.140625" style="114"/>
    <col min="1020" max="1020" width="16" style="114" customWidth="1"/>
    <col min="1021" max="1021" width="79.85546875" style="114" customWidth="1"/>
    <col min="1022" max="1022" width="14.85546875" style="114" customWidth="1"/>
    <col min="1023" max="1023" width="17" style="114" customWidth="1"/>
    <col min="1024" max="1024" width="17.85546875" style="114" customWidth="1"/>
    <col min="1025" max="1025" width="42.140625" style="114" customWidth="1"/>
    <col min="1026" max="1026" width="14.85546875" style="114" customWidth="1"/>
    <col min="1027" max="1027" width="15" style="114" bestFit="1" customWidth="1"/>
    <col min="1028" max="1275" width="9.140625" style="114"/>
    <col min="1276" max="1276" width="16" style="114" customWidth="1"/>
    <col min="1277" max="1277" width="79.85546875" style="114" customWidth="1"/>
    <col min="1278" max="1278" width="14.85546875" style="114" customWidth="1"/>
    <col min="1279" max="1279" width="17" style="114" customWidth="1"/>
    <col min="1280" max="1280" width="17.85546875" style="114" customWidth="1"/>
    <col min="1281" max="1281" width="42.140625" style="114" customWidth="1"/>
    <col min="1282" max="1282" width="14.85546875" style="114" customWidth="1"/>
    <col min="1283" max="1283" width="15" style="114" bestFit="1" customWidth="1"/>
    <col min="1284" max="1531" width="9.140625" style="114"/>
    <col min="1532" max="1532" width="16" style="114" customWidth="1"/>
    <col min="1533" max="1533" width="79.85546875" style="114" customWidth="1"/>
    <col min="1534" max="1534" width="14.85546875" style="114" customWidth="1"/>
    <col min="1535" max="1535" width="17" style="114" customWidth="1"/>
    <col min="1536" max="1536" width="17.85546875" style="114" customWidth="1"/>
    <col min="1537" max="1537" width="42.140625" style="114" customWidth="1"/>
    <col min="1538" max="1538" width="14.85546875" style="114" customWidth="1"/>
    <col min="1539" max="1539" width="15" style="114" bestFit="1" customWidth="1"/>
    <col min="1540" max="1787" width="9.140625" style="114"/>
    <col min="1788" max="1788" width="16" style="114" customWidth="1"/>
    <col min="1789" max="1789" width="79.85546875" style="114" customWidth="1"/>
    <col min="1790" max="1790" width="14.85546875" style="114" customWidth="1"/>
    <col min="1791" max="1791" width="17" style="114" customWidth="1"/>
    <col min="1792" max="1792" width="17.85546875" style="114" customWidth="1"/>
    <col min="1793" max="1793" width="42.140625" style="114" customWidth="1"/>
    <col min="1794" max="1794" width="14.85546875" style="114" customWidth="1"/>
    <col min="1795" max="1795" width="15" style="114" bestFit="1" customWidth="1"/>
    <col min="1796" max="2043" width="9.140625" style="114"/>
    <col min="2044" max="2044" width="16" style="114" customWidth="1"/>
    <col min="2045" max="2045" width="79.85546875" style="114" customWidth="1"/>
    <col min="2046" max="2046" width="14.85546875" style="114" customWidth="1"/>
    <col min="2047" max="2047" width="17" style="114" customWidth="1"/>
    <col min="2048" max="2048" width="17.85546875" style="114" customWidth="1"/>
    <col min="2049" max="2049" width="42.140625" style="114" customWidth="1"/>
    <col min="2050" max="2050" width="14.85546875" style="114" customWidth="1"/>
    <col min="2051" max="2051" width="15" style="114" bestFit="1" customWidth="1"/>
    <col min="2052" max="2299" width="9.140625" style="114"/>
    <col min="2300" max="2300" width="16" style="114" customWidth="1"/>
    <col min="2301" max="2301" width="79.85546875" style="114" customWidth="1"/>
    <col min="2302" max="2302" width="14.85546875" style="114" customWidth="1"/>
    <col min="2303" max="2303" width="17" style="114" customWidth="1"/>
    <col min="2304" max="2304" width="17.85546875" style="114" customWidth="1"/>
    <col min="2305" max="2305" width="42.140625" style="114" customWidth="1"/>
    <col min="2306" max="2306" width="14.85546875" style="114" customWidth="1"/>
    <col min="2307" max="2307" width="15" style="114" bestFit="1" customWidth="1"/>
    <col min="2308" max="2555" width="9.140625" style="114"/>
    <col min="2556" max="2556" width="16" style="114" customWidth="1"/>
    <col min="2557" max="2557" width="79.85546875" style="114" customWidth="1"/>
    <col min="2558" max="2558" width="14.85546875" style="114" customWidth="1"/>
    <col min="2559" max="2559" width="17" style="114" customWidth="1"/>
    <col min="2560" max="2560" width="17.85546875" style="114" customWidth="1"/>
    <col min="2561" max="2561" width="42.140625" style="114" customWidth="1"/>
    <col min="2562" max="2562" width="14.85546875" style="114" customWidth="1"/>
    <col min="2563" max="2563" width="15" style="114" bestFit="1" customWidth="1"/>
    <col min="2564" max="2811" width="9.140625" style="114"/>
    <col min="2812" max="2812" width="16" style="114" customWidth="1"/>
    <col min="2813" max="2813" width="79.85546875" style="114" customWidth="1"/>
    <col min="2814" max="2814" width="14.85546875" style="114" customWidth="1"/>
    <col min="2815" max="2815" width="17" style="114" customWidth="1"/>
    <col min="2816" max="2816" width="17.85546875" style="114" customWidth="1"/>
    <col min="2817" max="2817" width="42.140625" style="114" customWidth="1"/>
    <col min="2818" max="2818" width="14.85546875" style="114" customWidth="1"/>
    <col min="2819" max="2819" width="15" style="114" bestFit="1" customWidth="1"/>
    <col min="2820" max="3067" width="9.140625" style="114"/>
    <col min="3068" max="3068" width="16" style="114" customWidth="1"/>
    <col min="3069" max="3069" width="79.85546875" style="114" customWidth="1"/>
    <col min="3070" max="3070" width="14.85546875" style="114" customWidth="1"/>
    <col min="3071" max="3071" width="17" style="114" customWidth="1"/>
    <col min="3072" max="3072" width="17.85546875" style="114" customWidth="1"/>
    <col min="3073" max="3073" width="42.140625" style="114" customWidth="1"/>
    <col min="3074" max="3074" width="14.85546875" style="114" customWidth="1"/>
    <col min="3075" max="3075" width="15" style="114" bestFit="1" customWidth="1"/>
    <col min="3076" max="3323" width="9.140625" style="114"/>
    <col min="3324" max="3324" width="16" style="114" customWidth="1"/>
    <col min="3325" max="3325" width="79.85546875" style="114" customWidth="1"/>
    <col min="3326" max="3326" width="14.85546875" style="114" customWidth="1"/>
    <col min="3327" max="3327" width="17" style="114" customWidth="1"/>
    <col min="3328" max="3328" width="17.85546875" style="114" customWidth="1"/>
    <col min="3329" max="3329" width="42.140625" style="114" customWidth="1"/>
    <col min="3330" max="3330" width="14.85546875" style="114" customWidth="1"/>
    <col min="3331" max="3331" width="15" style="114" bestFit="1" customWidth="1"/>
    <col min="3332" max="3579" width="9.140625" style="114"/>
    <col min="3580" max="3580" width="16" style="114" customWidth="1"/>
    <col min="3581" max="3581" width="79.85546875" style="114" customWidth="1"/>
    <col min="3582" max="3582" width="14.85546875" style="114" customWidth="1"/>
    <col min="3583" max="3583" width="17" style="114" customWidth="1"/>
    <col min="3584" max="3584" width="17.85546875" style="114" customWidth="1"/>
    <col min="3585" max="3585" width="42.140625" style="114" customWidth="1"/>
    <col min="3586" max="3586" width="14.85546875" style="114" customWidth="1"/>
    <col min="3587" max="3587" width="15" style="114" bestFit="1" customWidth="1"/>
    <col min="3588" max="3835" width="9.140625" style="114"/>
    <col min="3836" max="3836" width="16" style="114" customWidth="1"/>
    <col min="3837" max="3837" width="79.85546875" style="114" customWidth="1"/>
    <col min="3838" max="3838" width="14.85546875" style="114" customWidth="1"/>
    <col min="3839" max="3839" width="17" style="114" customWidth="1"/>
    <col min="3840" max="3840" width="17.85546875" style="114" customWidth="1"/>
    <col min="3841" max="3841" width="42.140625" style="114" customWidth="1"/>
    <col min="3842" max="3842" width="14.85546875" style="114" customWidth="1"/>
    <col min="3843" max="3843" width="15" style="114" bestFit="1" customWidth="1"/>
    <col min="3844" max="4091" width="9.140625" style="114"/>
    <col min="4092" max="4092" width="16" style="114" customWidth="1"/>
    <col min="4093" max="4093" width="79.85546875" style="114" customWidth="1"/>
    <col min="4094" max="4094" width="14.85546875" style="114" customWidth="1"/>
    <col min="4095" max="4095" width="17" style="114" customWidth="1"/>
    <col min="4096" max="4096" width="17.85546875" style="114" customWidth="1"/>
    <col min="4097" max="4097" width="42.140625" style="114" customWidth="1"/>
    <col min="4098" max="4098" width="14.85546875" style="114" customWidth="1"/>
    <col min="4099" max="4099" width="15" style="114" bestFit="1" customWidth="1"/>
    <col min="4100" max="4347" width="9.140625" style="114"/>
    <col min="4348" max="4348" width="16" style="114" customWidth="1"/>
    <col min="4349" max="4349" width="79.85546875" style="114" customWidth="1"/>
    <col min="4350" max="4350" width="14.85546875" style="114" customWidth="1"/>
    <col min="4351" max="4351" width="17" style="114" customWidth="1"/>
    <col min="4352" max="4352" width="17.85546875" style="114" customWidth="1"/>
    <col min="4353" max="4353" width="42.140625" style="114" customWidth="1"/>
    <col min="4354" max="4354" width="14.85546875" style="114" customWidth="1"/>
    <col min="4355" max="4355" width="15" style="114" bestFit="1" customWidth="1"/>
    <col min="4356" max="4603" width="9.140625" style="114"/>
    <col min="4604" max="4604" width="16" style="114" customWidth="1"/>
    <col min="4605" max="4605" width="79.85546875" style="114" customWidth="1"/>
    <col min="4606" max="4606" width="14.85546875" style="114" customWidth="1"/>
    <col min="4607" max="4607" width="17" style="114" customWidth="1"/>
    <col min="4608" max="4608" width="17.85546875" style="114" customWidth="1"/>
    <col min="4609" max="4609" width="42.140625" style="114" customWidth="1"/>
    <col min="4610" max="4610" width="14.85546875" style="114" customWidth="1"/>
    <col min="4611" max="4611" width="15" style="114" bestFit="1" customWidth="1"/>
    <col min="4612" max="4859" width="9.140625" style="114"/>
    <col min="4860" max="4860" width="16" style="114" customWidth="1"/>
    <col min="4861" max="4861" width="79.85546875" style="114" customWidth="1"/>
    <col min="4862" max="4862" width="14.85546875" style="114" customWidth="1"/>
    <col min="4863" max="4863" width="17" style="114" customWidth="1"/>
    <col min="4864" max="4864" width="17.85546875" style="114" customWidth="1"/>
    <col min="4865" max="4865" width="42.140625" style="114" customWidth="1"/>
    <col min="4866" max="4866" width="14.85546875" style="114" customWidth="1"/>
    <col min="4867" max="4867" width="15" style="114" bestFit="1" customWidth="1"/>
    <col min="4868" max="5115" width="9.140625" style="114"/>
    <col min="5116" max="5116" width="16" style="114" customWidth="1"/>
    <col min="5117" max="5117" width="79.85546875" style="114" customWidth="1"/>
    <col min="5118" max="5118" width="14.85546875" style="114" customWidth="1"/>
    <col min="5119" max="5119" width="17" style="114" customWidth="1"/>
    <col min="5120" max="5120" width="17.85546875" style="114" customWidth="1"/>
    <col min="5121" max="5121" width="42.140625" style="114" customWidth="1"/>
    <col min="5122" max="5122" width="14.85546875" style="114" customWidth="1"/>
    <col min="5123" max="5123" width="15" style="114" bestFit="1" customWidth="1"/>
    <col min="5124" max="5371" width="9.140625" style="114"/>
    <col min="5372" max="5372" width="16" style="114" customWidth="1"/>
    <col min="5373" max="5373" width="79.85546875" style="114" customWidth="1"/>
    <col min="5374" max="5374" width="14.85546875" style="114" customWidth="1"/>
    <col min="5375" max="5375" width="17" style="114" customWidth="1"/>
    <col min="5376" max="5376" width="17.85546875" style="114" customWidth="1"/>
    <col min="5377" max="5377" width="42.140625" style="114" customWidth="1"/>
    <col min="5378" max="5378" width="14.85546875" style="114" customWidth="1"/>
    <col min="5379" max="5379" width="15" style="114" bestFit="1" customWidth="1"/>
    <col min="5380" max="5627" width="9.140625" style="114"/>
    <col min="5628" max="5628" width="16" style="114" customWidth="1"/>
    <col min="5629" max="5629" width="79.85546875" style="114" customWidth="1"/>
    <col min="5630" max="5630" width="14.85546875" style="114" customWidth="1"/>
    <col min="5631" max="5631" width="17" style="114" customWidth="1"/>
    <col min="5632" max="5632" width="17.85546875" style="114" customWidth="1"/>
    <col min="5633" max="5633" width="42.140625" style="114" customWidth="1"/>
    <col min="5634" max="5634" width="14.85546875" style="114" customWidth="1"/>
    <col min="5635" max="5635" width="15" style="114" bestFit="1" customWidth="1"/>
    <col min="5636" max="5883" width="9.140625" style="114"/>
    <col min="5884" max="5884" width="16" style="114" customWidth="1"/>
    <col min="5885" max="5885" width="79.85546875" style="114" customWidth="1"/>
    <col min="5886" max="5886" width="14.85546875" style="114" customWidth="1"/>
    <col min="5887" max="5887" width="17" style="114" customWidth="1"/>
    <col min="5888" max="5888" width="17.85546875" style="114" customWidth="1"/>
    <col min="5889" max="5889" width="42.140625" style="114" customWidth="1"/>
    <col min="5890" max="5890" width="14.85546875" style="114" customWidth="1"/>
    <col min="5891" max="5891" width="15" style="114" bestFit="1" customWidth="1"/>
    <col min="5892" max="6139" width="9.140625" style="114"/>
    <col min="6140" max="6140" width="16" style="114" customWidth="1"/>
    <col min="6141" max="6141" width="79.85546875" style="114" customWidth="1"/>
    <col min="6142" max="6142" width="14.85546875" style="114" customWidth="1"/>
    <col min="6143" max="6143" width="17" style="114" customWidth="1"/>
    <col min="6144" max="6144" width="17.85546875" style="114" customWidth="1"/>
    <col min="6145" max="6145" width="42.140625" style="114" customWidth="1"/>
    <col min="6146" max="6146" width="14.85546875" style="114" customWidth="1"/>
    <col min="6147" max="6147" width="15" style="114" bestFit="1" customWidth="1"/>
    <col min="6148" max="6395" width="9.140625" style="114"/>
    <col min="6396" max="6396" width="16" style="114" customWidth="1"/>
    <col min="6397" max="6397" width="79.85546875" style="114" customWidth="1"/>
    <col min="6398" max="6398" width="14.85546875" style="114" customWidth="1"/>
    <col min="6399" max="6399" width="17" style="114" customWidth="1"/>
    <col min="6400" max="6400" width="17.85546875" style="114" customWidth="1"/>
    <col min="6401" max="6401" width="42.140625" style="114" customWidth="1"/>
    <col min="6402" max="6402" width="14.85546875" style="114" customWidth="1"/>
    <col min="6403" max="6403" width="15" style="114" bestFit="1" customWidth="1"/>
    <col min="6404" max="6651" width="9.140625" style="114"/>
    <col min="6652" max="6652" width="16" style="114" customWidth="1"/>
    <col min="6653" max="6653" width="79.85546875" style="114" customWidth="1"/>
    <col min="6654" max="6654" width="14.85546875" style="114" customWidth="1"/>
    <col min="6655" max="6655" width="17" style="114" customWidth="1"/>
    <col min="6656" max="6656" width="17.85546875" style="114" customWidth="1"/>
    <col min="6657" max="6657" width="42.140625" style="114" customWidth="1"/>
    <col min="6658" max="6658" width="14.85546875" style="114" customWidth="1"/>
    <col min="6659" max="6659" width="15" style="114" bestFit="1" customWidth="1"/>
    <col min="6660" max="6907" width="9.140625" style="114"/>
    <col min="6908" max="6908" width="16" style="114" customWidth="1"/>
    <col min="6909" max="6909" width="79.85546875" style="114" customWidth="1"/>
    <col min="6910" max="6910" width="14.85546875" style="114" customWidth="1"/>
    <col min="6911" max="6911" width="17" style="114" customWidth="1"/>
    <col min="6912" max="6912" width="17.85546875" style="114" customWidth="1"/>
    <col min="6913" max="6913" width="42.140625" style="114" customWidth="1"/>
    <col min="6914" max="6914" width="14.85546875" style="114" customWidth="1"/>
    <col min="6915" max="6915" width="15" style="114" bestFit="1" customWidth="1"/>
    <col min="6916" max="7163" width="9.140625" style="114"/>
    <col min="7164" max="7164" width="16" style="114" customWidth="1"/>
    <col min="7165" max="7165" width="79.85546875" style="114" customWidth="1"/>
    <col min="7166" max="7166" width="14.85546875" style="114" customWidth="1"/>
    <col min="7167" max="7167" width="17" style="114" customWidth="1"/>
    <col min="7168" max="7168" width="17.85546875" style="114" customWidth="1"/>
    <col min="7169" max="7169" width="42.140625" style="114" customWidth="1"/>
    <col min="7170" max="7170" width="14.85546875" style="114" customWidth="1"/>
    <col min="7171" max="7171" width="15" style="114" bestFit="1" customWidth="1"/>
    <col min="7172" max="7419" width="9.140625" style="114"/>
    <col min="7420" max="7420" width="16" style="114" customWidth="1"/>
    <col min="7421" max="7421" width="79.85546875" style="114" customWidth="1"/>
    <col min="7422" max="7422" width="14.85546875" style="114" customWidth="1"/>
    <col min="7423" max="7423" width="17" style="114" customWidth="1"/>
    <col min="7424" max="7424" width="17.85546875" style="114" customWidth="1"/>
    <col min="7425" max="7425" width="42.140625" style="114" customWidth="1"/>
    <col min="7426" max="7426" width="14.85546875" style="114" customWidth="1"/>
    <col min="7427" max="7427" width="15" style="114" bestFit="1" customWidth="1"/>
    <col min="7428" max="7675" width="9.140625" style="114"/>
    <col min="7676" max="7676" width="16" style="114" customWidth="1"/>
    <col min="7677" max="7677" width="79.85546875" style="114" customWidth="1"/>
    <col min="7678" max="7678" width="14.85546875" style="114" customWidth="1"/>
    <col min="7679" max="7679" width="17" style="114" customWidth="1"/>
    <col min="7680" max="7680" width="17.85546875" style="114" customWidth="1"/>
    <col min="7681" max="7681" width="42.140625" style="114" customWidth="1"/>
    <col min="7682" max="7682" width="14.85546875" style="114" customWidth="1"/>
    <col min="7683" max="7683" width="15" style="114" bestFit="1" customWidth="1"/>
    <col min="7684" max="7931" width="9.140625" style="114"/>
    <col min="7932" max="7932" width="16" style="114" customWidth="1"/>
    <col min="7933" max="7933" width="79.85546875" style="114" customWidth="1"/>
    <col min="7934" max="7934" width="14.85546875" style="114" customWidth="1"/>
    <col min="7935" max="7935" width="17" style="114" customWidth="1"/>
    <col min="7936" max="7936" width="17.85546875" style="114" customWidth="1"/>
    <col min="7937" max="7937" width="42.140625" style="114" customWidth="1"/>
    <col min="7938" max="7938" width="14.85546875" style="114" customWidth="1"/>
    <col min="7939" max="7939" width="15" style="114" bestFit="1" customWidth="1"/>
    <col min="7940" max="8187" width="9.140625" style="114"/>
    <col min="8188" max="8188" width="16" style="114" customWidth="1"/>
    <col min="8189" max="8189" width="79.85546875" style="114" customWidth="1"/>
    <col min="8190" max="8190" width="14.85546875" style="114" customWidth="1"/>
    <col min="8191" max="8191" width="17" style="114" customWidth="1"/>
    <col min="8192" max="8192" width="17.85546875" style="114" customWidth="1"/>
    <col min="8193" max="8193" width="42.140625" style="114" customWidth="1"/>
    <col min="8194" max="8194" width="14.85546875" style="114" customWidth="1"/>
    <col min="8195" max="8195" width="15" style="114" bestFit="1" customWidth="1"/>
    <col min="8196" max="8443" width="9.140625" style="114"/>
    <col min="8444" max="8444" width="16" style="114" customWidth="1"/>
    <col min="8445" max="8445" width="79.85546875" style="114" customWidth="1"/>
    <col min="8446" max="8446" width="14.85546875" style="114" customWidth="1"/>
    <col min="8447" max="8447" width="17" style="114" customWidth="1"/>
    <col min="8448" max="8448" width="17.85546875" style="114" customWidth="1"/>
    <col min="8449" max="8449" width="42.140625" style="114" customWidth="1"/>
    <col min="8450" max="8450" width="14.85546875" style="114" customWidth="1"/>
    <col min="8451" max="8451" width="15" style="114" bestFit="1" customWidth="1"/>
    <col min="8452" max="8699" width="9.140625" style="114"/>
    <col min="8700" max="8700" width="16" style="114" customWidth="1"/>
    <col min="8701" max="8701" width="79.85546875" style="114" customWidth="1"/>
    <col min="8702" max="8702" width="14.85546875" style="114" customWidth="1"/>
    <col min="8703" max="8703" width="17" style="114" customWidth="1"/>
    <col min="8704" max="8704" width="17.85546875" style="114" customWidth="1"/>
    <col min="8705" max="8705" width="42.140625" style="114" customWidth="1"/>
    <col min="8706" max="8706" width="14.85546875" style="114" customWidth="1"/>
    <col min="8707" max="8707" width="15" style="114" bestFit="1" customWidth="1"/>
    <col min="8708" max="8955" width="9.140625" style="114"/>
    <col min="8956" max="8956" width="16" style="114" customWidth="1"/>
    <col min="8957" max="8957" width="79.85546875" style="114" customWidth="1"/>
    <col min="8958" max="8958" width="14.85546875" style="114" customWidth="1"/>
    <col min="8959" max="8959" width="17" style="114" customWidth="1"/>
    <col min="8960" max="8960" width="17.85546875" style="114" customWidth="1"/>
    <col min="8961" max="8961" width="42.140625" style="114" customWidth="1"/>
    <col min="8962" max="8962" width="14.85546875" style="114" customWidth="1"/>
    <col min="8963" max="8963" width="15" style="114" bestFit="1" customWidth="1"/>
    <col min="8964" max="9211" width="9.140625" style="114"/>
    <col min="9212" max="9212" width="16" style="114" customWidth="1"/>
    <col min="9213" max="9213" width="79.85546875" style="114" customWidth="1"/>
    <col min="9214" max="9214" width="14.85546875" style="114" customWidth="1"/>
    <col min="9215" max="9215" width="17" style="114" customWidth="1"/>
    <col min="9216" max="9216" width="17.85546875" style="114" customWidth="1"/>
    <col min="9217" max="9217" width="42.140625" style="114" customWidth="1"/>
    <col min="9218" max="9218" width="14.85546875" style="114" customWidth="1"/>
    <col min="9219" max="9219" width="15" style="114" bestFit="1" customWidth="1"/>
    <col min="9220" max="9467" width="9.140625" style="114"/>
    <col min="9468" max="9468" width="16" style="114" customWidth="1"/>
    <col min="9469" max="9469" width="79.85546875" style="114" customWidth="1"/>
    <col min="9470" max="9470" width="14.85546875" style="114" customWidth="1"/>
    <col min="9471" max="9471" width="17" style="114" customWidth="1"/>
    <col min="9472" max="9472" width="17.85546875" style="114" customWidth="1"/>
    <col min="9473" max="9473" width="42.140625" style="114" customWidth="1"/>
    <col min="9474" max="9474" width="14.85546875" style="114" customWidth="1"/>
    <col min="9475" max="9475" width="15" style="114" bestFit="1" customWidth="1"/>
    <col min="9476" max="9723" width="9.140625" style="114"/>
    <col min="9724" max="9724" width="16" style="114" customWidth="1"/>
    <col min="9725" max="9725" width="79.85546875" style="114" customWidth="1"/>
    <col min="9726" max="9726" width="14.85546875" style="114" customWidth="1"/>
    <col min="9727" max="9727" width="17" style="114" customWidth="1"/>
    <col min="9728" max="9728" width="17.85546875" style="114" customWidth="1"/>
    <col min="9729" max="9729" width="42.140625" style="114" customWidth="1"/>
    <col min="9730" max="9730" width="14.85546875" style="114" customWidth="1"/>
    <col min="9731" max="9731" width="15" style="114" bestFit="1" customWidth="1"/>
    <col min="9732" max="9979" width="9.140625" style="114"/>
    <col min="9980" max="9980" width="16" style="114" customWidth="1"/>
    <col min="9981" max="9981" width="79.85546875" style="114" customWidth="1"/>
    <col min="9982" max="9982" width="14.85546875" style="114" customWidth="1"/>
    <col min="9983" max="9983" width="17" style="114" customWidth="1"/>
    <col min="9984" max="9984" width="17.85546875" style="114" customWidth="1"/>
    <col min="9985" max="9985" width="42.140625" style="114" customWidth="1"/>
    <col min="9986" max="9986" width="14.85546875" style="114" customWidth="1"/>
    <col min="9987" max="9987" width="15" style="114" bestFit="1" customWidth="1"/>
    <col min="9988" max="10235" width="9.140625" style="114"/>
    <col min="10236" max="10236" width="16" style="114" customWidth="1"/>
    <col min="10237" max="10237" width="79.85546875" style="114" customWidth="1"/>
    <col min="10238" max="10238" width="14.85546875" style="114" customWidth="1"/>
    <col min="10239" max="10239" width="17" style="114" customWidth="1"/>
    <col min="10240" max="10240" width="17.85546875" style="114" customWidth="1"/>
    <col min="10241" max="10241" width="42.140625" style="114" customWidth="1"/>
    <col min="10242" max="10242" width="14.85546875" style="114" customWidth="1"/>
    <col min="10243" max="10243" width="15" style="114" bestFit="1" customWidth="1"/>
    <col min="10244" max="10491" width="9.140625" style="114"/>
    <col min="10492" max="10492" width="16" style="114" customWidth="1"/>
    <col min="10493" max="10493" width="79.85546875" style="114" customWidth="1"/>
    <col min="10494" max="10494" width="14.85546875" style="114" customWidth="1"/>
    <col min="10495" max="10495" width="17" style="114" customWidth="1"/>
    <col min="10496" max="10496" width="17.85546875" style="114" customWidth="1"/>
    <col min="10497" max="10497" width="42.140625" style="114" customWidth="1"/>
    <col min="10498" max="10498" width="14.85546875" style="114" customWidth="1"/>
    <col min="10499" max="10499" width="15" style="114" bestFit="1" customWidth="1"/>
    <col min="10500" max="10747" width="9.140625" style="114"/>
    <col min="10748" max="10748" width="16" style="114" customWidth="1"/>
    <col min="10749" max="10749" width="79.85546875" style="114" customWidth="1"/>
    <col min="10750" max="10750" width="14.85546875" style="114" customWidth="1"/>
    <col min="10751" max="10751" width="17" style="114" customWidth="1"/>
    <col min="10752" max="10752" width="17.85546875" style="114" customWidth="1"/>
    <col min="10753" max="10753" width="42.140625" style="114" customWidth="1"/>
    <col min="10754" max="10754" width="14.85546875" style="114" customWidth="1"/>
    <col min="10755" max="10755" width="15" style="114" bestFit="1" customWidth="1"/>
    <col min="10756" max="11003" width="9.140625" style="114"/>
    <col min="11004" max="11004" width="16" style="114" customWidth="1"/>
    <col min="11005" max="11005" width="79.85546875" style="114" customWidth="1"/>
    <col min="11006" max="11006" width="14.85546875" style="114" customWidth="1"/>
    <col min="11007" max="11007" width="17" style="114" customWidth="1"/>
    <col min="11008" max="11008" width="17.85546875" style="114" customWidth="1"/>
    <col min="11009" max="11009" width="42.140625" style="114" customWidth="1"/>
    <col min="11010" max="11010" width="14.85546875" style="114" customWidth="1"/>
    <col min="11011" max="11011" width="15" style="114" bestFit="1" customWidth="1"/>
    <col min="11012" max="11259" width="9.140625" style="114"/>
    <col min="11260" max="11260" width="16" style="114" customWidth="1"/>
    <col min="11261" max="11261" width="79.85546875" style="114" customWidth="1"/>
    <col min="11262" max="11262" width="14.85546875" style="114" customWidth="1"/>
    <col min="11263" max="11263" width="17" style="114" customWidth="1"/>
    <col min="11264" max="11264" width="17.85546875" style="114" customWidth="1"/>
    <col min="11265" max="11265" width="42.140625" style="114" customWidth="1"/>
    <col min="11266" max="11266" width="14.85546875" style="114" customWidth="1"/>
    <col min="11267" max="11267" width="15" style="114" bestFit="1" customWidth="1"/>
    <col min="11268" max="11515" width="9.140625" style="114"/>
    <col min="11516" max="11516" width="16" style="114" customWidth="1"/>
    <col min="11517" max="11517" width="79.85546875" style="114" customWidth="1"/>
    <col min="11518" max="11518" width="14.85546875" style="114" customWidth="1"/>
    <col min="11519" max="11519" width="17" style="114" customWidth="1"/>
    <col min="11520" max="11520" width="17.85546875" style="114" customWidth="1"/>
    <col min="11521" max="11521" width="42.140625" style="114" customWidth="1"/>
    <col min="11522" max="11522" width="14.85546875" style="114" customWidth="1"/>
    <col min="11523" max="11523" width="15" style="114" bestFit="1" customWidth="1"/>
    <col min="11524" max="11771" width="9.140625" style="114"/>
    <col min="11772" max="11772" width="16" style="114" customWidth="1"/>
    <col min="11773" max="11773" width="79.85546875" style="114" customWidth="1"/>
    <col min="11774" max="11774" width="14.85546875" style="114" customWidth="1"/>
    <col min="11775" max="11775" width="17" style="114" customWidth="1"/>
    <col min="11776" max="11776" width="17.85546875" style="114" customWidth="1"/>
    <col min="11777" max="11777" width="42.140625" style="114" customWidth="1"/>
    <col min="11778" max="11778" width="14.85546875" style="114" customWidth="1"/>
    <col min="11779" max="11779" width="15" style="114" bestFit="1" customWidth="1"/>
    <col min="11780" max="12027" width="9.140625" style="114"/>
    <col min="12028" max="12028" width="16" style="114" customWidth="1"/>
    <col min="12029" max="12029" width="79.85546875" style="114" customWidth="1"/>
    <col min="12030" max="12030" width="14.85546875" style="114" customWidth="1"/>
    <col min="12031" max="12031" width="17" style="114" customWidth="1"/>
    <col min="12032" max="12032" width="17.85546875" style="114" customWidth="1"/>
    <col min="12033" max="12033" width="42.140625" style="114" customWidth="1"/>
    <col min="12034" max="12034" width="14.85546875" style="114" customWidth="1"/>
    <col min="12035" max="12035" width="15" style="114" bestFit="1" customWidth="1"/>
    <col min="12036" max="12283" width="9.140625" style="114"/>
    <col min="12284" max="12284" width="16" style="114" customWidth="1"/>
    <col min="12285" max="12285" width="79.85546875" style="114" customWidth="1"/>
    <col min="12286" max="12286" width="14.85546875" style="114" customWidth="1"/>
    <col min="12287" max="12287" width="17" style="114" customWidth="1"/>
    <col min="12288" max="12288" width="17.85546875" style="114" customWidth="1"/>
    <col min="12289" max="12289" width="42.140625" style="114" customWidth="1"/>
    <col min="12290" max="12290" width="14.85546875" style="114" customWidth="1"/>
    <col min="12291" max="12291" width="15" style="114" bestFit="1" customWidth="1"/>
    <col min="12292" max="12539" width="9.140625" style="114"/>
    <col min="12540" max="12540" width="16" style="114" customWidth="1"/>
    <col min="12541" max="12541" width="79.85546875" style="114" customWidth="1"/>
    <col min="12542" max="12542" width="14.85546875" style="114" customWidth="1"/>
    <col min="12543" max="12543" width="17" style="114" customWidth="1"/>
    <col min="12544" max="12544" width="17.85546875" style="114" customWidth="1"/>
    <col min="12545" max="12545" width="42.140625" style="114" customWidth="1"/>
    <col min="12546" max="12546" width="14.85546875" style="114" customWidth="1"/>
    <col min="12547" max="12547" width="15" style="114" bestFit="1" customWidth="1"/>
    <col min="12548" max="12795" width="9.140625" style="114"/>
    <col min="12796" max="12796" width="16" style="114" customWidth="1"/>
    <col min="12797" max="12797" width="79.85546875" style="114" customWidth="1"/>
    <col min="12798" max="12798" width="14.85546875" style="114" customWidth="1"/>
    <col min="12799" max="12799" width="17" style="114" customWidth="1"/>
    <col min="12800" max="12800" width="17.85546875" style="114" customWidth="1"/>
    <col min="12801" max="12801" width="42.140625" style="114" customWidth="1"/>
    <col min="12802" max="12802" width="14.85546875" style="114" customWidth="1"/>
    <col min="12803" max="12803" width="15" style="114" bestFit="1" customWidth="1"/>
    <col min="12804" max="13051" width="9.140625" style="114"/>
    <col min="13052" max="13052" width="16" style="114" customWidth="1"/>
    <col min="13053" max="13053" width="79.85546875" style="114" customWidth="1"/>
    <col min="13054" max="13054" width="14.85546875" style="114" customWidth="1"/>
    <col min="13055" max="13055" width="17" style="114" customWidth="1"/>
    <col min="13056" max="13056" width="17.85546875" style="114" customWidth="1"/>
    <col min="13057" max="13057" width="42.140625" style="114" customWidth="1"/>
    <col min="13058" max="13058" width="14.85546875" style="114" customWidth="1"/>
    <col min="13059" max="13059" width="15" style="114" bestFit="1" customWidth="1"/>
    <col min="13060" max="13307" width="9.140625" style="114"/>
    <col min="13308" max="13308" width="16" style="114" customWidth="1"/>
    <col min="13309" max="13309" width="79.85546875" style="114" customWidth="1"/>
    <col min="13310" max="13310" width="14.85546875" style="114" customWidth="1"/>
    <col min="13311" max="13311" width="17" style="114" customWidth="1"/>
    <col min="13312" max="13312" width="17.85546875" style="114" customWidth="1"/>
    <col min="13313" max="13313" width="42.140625" style="114" customWidth="1"/>
    <col min="13314" max="13314" width="14.85546875" style="114" customWidth="1"/>
    <col min="13315" max="13315" width="15" style="114" bestFit="1" customWidth="1"/>
    <col min="13316" max="13563" width="9.140625" style="114"/>
    <col min="13564" max="13564" width="16" style="114" customWidth="1"/>
    <col min="13565" max="13565" width="79.85546875" style="114" customWidth="1"/>
    <col min="13566" max="13566" width="14.85546875" style="114" customWidth="1"/>
    <col min="13567" max="13567" width="17" style="114" customWidth="1"/>
    <col min="13568" max="13568" width="17.85546875" style="114" customWidth="1"/>
    <col min="13569" max="13569" width="42.140625" style="114" customWidth="1"/>
    <col min="13570" max="13570" width="14.85546875" style="114" customWidth="1"/>
    <col min="13571" max="13571" width="15" style="114" bestFit="1" customWidth="1"/>
    <col min="13572" max="13819" width="9.140625" style="114"/>
    <col min="13820" max="13820" width="16" style="114" customWidth="1"/>
    <col min="13821" max="13821" width="79.85546875" style="114" customWidth="1"/>
    <col min="13822" max="13822" width="14.85546875" style="114" customWidth="1"/>
    <col min="13823" max="13823" width="17" style="114" customWidth="1"/>
    <col min="13824" max="13824" width="17.85546875" style="114" customWidth="1"/>
    <col min="13825" max="13825" width="42.140625" style="114" customWidth="1"/>
    <col min="13826" max="13826" width="14.85546875" style="114" customWidth="1"/>
    <col min="13827" max="13827" width="15" style="114" bestFit="1" customWidth="1"/>
    <col min="13828" max="14075" width="9.140625" style="114"/>
    <col min="14076" max="14076" width="16" style="114" customWidth="1"/>
    <col min="14077" max="14077" width="79.85546875" style="114" customWidth="1"/>
    <col min="14078" max="14078" width="14.85546875" style="114" customWidth="1"/>
    <col min="14079" max="14079" width="17" style="114" customWidth="1"/>
    <col min="14080" max="14080" width="17.85546875" style="114" customWidth="1"/>
    <col min="14081" max="14081" width="42.140625" style="114" customWidth="1"/>
    <col min="14082" max="14082" width="14.85546875" style="114" customWidth="1"/>
    <col min="14083" max="14083" width="15" style="114" bestFit="1" customWidth="1"/>
    <col min="14084" max="14331" width="9.140625" style="114"/>
    <col min="14332" max="14332" width="16" style="114" customWidth="1"/>
    <col min="14333" max="14333" width="79.85546875" style="114" customWidth="1"/>
    <col min="14334" max="14334" width="14.85546875" style="114" customWidth="1"/>
    <col min="14335" max="14335" width="17" style="114" customWidth="1"/>
    <col min="14336" max="14336" width="17.85546875" style="114" customWidth="1"/>
    <col min="14337" max="14337" width="42.140625" style="114" customWidth="1"/>
    <col min="14338" max="14338" width="14.85546875" style="114" customWidth="1"/>
    <col min="14339" max="14339" width="15" style="114" bestFit="1" customWidth="1"/>
    <col min="14340" max="14587" width="9.140625" style="114"/>
    <col min="14588" max="14588" width="16" style="114" customWidth="1"/>
    <col min="14589" max="14589" width="79.85546875" style="114" customWidth="1"/>
    <col min="14590" max="14590" width="14.85546875" style="114" customWidth="1"/>
    <col min="14591" max="14591" width="17" style="114" customWidth="1"/>
    <col min="14592" max="14592" width="17.85546875" style="114" customWidth="1"/>
    <col min="14593" max="14593" width="42.140625" style="114" customWidth="1"/>
    <col min="14594" max="14594" width="14.85546875" style="114" customWidth="1"/>
    <col min="14595" max="14595" width="15" style="114" bestFit="1" customWidth="1"/>
    <col min="14596" max="14843" width="9.140625" style="114"/>
    <col min="14844" max="14844" width="16" style="114" customWidth="1"/>
    <col min="14845" max="14845" width="79.85546875" style="114" customWidth="1"/>
    <col min="14846" max="14846" width="14.85546875" style="114" customWidth="1"/>
    <col min="14847" max="14847" width="17" style="114" customWidth="1"/>
    <col min="14848" max="14848" width="17.85546875" style="114" customWidth="1"/>
    <col min="14849" max="14849" width="42.140625" style="114" customWidth="1"/>
    <col min="14850" max="14850" width="14.85546875" style="114" customWidth="1"/>
    <col min="14851" max="14851" width="15" style="114" bestFit="1" customWidth="1"/>
    <col min="14852" max="15099" width="9.140625" style="114"/>
    <col min="15100" max="15100" width="16" style="114" customWidth="1"/>
    <col min="15101" max="15101" width="79.85546875" style="114" customWidth="1"/>
    <col min="15102" max="15102" width="14.85546875" style="114" customWidth="1"/>
    <col min="15103" max="15103" width="17" style="114" customWidth="1"/>
    <col min="15104" max="15104" width="17.85546875" style="114" customWidth="1"/>
    <col min="15105" max="15105" width="42.140625" style="114" customWidth="1"/>
    <col min="15106" max="15106" width="14.85546875" style="114" customWidth="1"/>
    <col min="15107" max="15107" width="15" style="114" bestFit="1" customWidth="1"/>
    <col min="15108" max="15355" width="9.140625" style="114"/>
    <col min="15356" max="15356" width="16" style="114" customWidth="1"/>
    <col min="15357" max="15357" width="79.85546875" style="114" customWidth="1"/>
    <col min="15358" max="15358" width="14.85546875" style="114" customWidth="1"/>
    <col min="15359" max="15359" width="17" style="114" customWidth="1"/>
    <col min="15360" max="15360" width="17.85546875" style="114" customWidth="1"/>
    <col min="15361" max="15361" width="42.140625" style="114" customWidth="1"/>
    <col min="15362" max="15362" width="14.85546875" style="114" customWidth="1"/>
    <col min="15363" max="15363" width="15" style="114" bestFit="1" customWidth="1"/>
    <col min="15364" max="15611" width="9.140625" style="114"/>
    <col min="15612" max="15612" width="16" style="114" customWidth="1"/>
    <col min="15613" max="15613" width="79.85546875" style="114" customWidth="1"/>
    <col min="15614" max="15614" width="14.85546875" style="114" customWidth="1"/>
    <col min="15615" max="15615" width="17" style="114" customWidth="1"/>
    <col min="15616" max="15616" width="17.85546875" style="114" customWidth="1"/>
    <col min="15617" max="15617" width="42.140625" style="114" customWidth="1"/>
    <col min="15618" max="15618" width="14.85546875" style="114" customWidth="1"/>
    <col min="15619" max="15619" width="15" style="114" bestFit="1" customWidth="1"/>
    <col min="15620" max="15867" width="9.140625" style="114"/>
    <col min="15868" max="15868" width="16" style="114" customWidth="1"/>
    <col min="15869" max="15869" width="79.85546875" style="114" customWidth="1"/>
    <col min="15870" max="15870" width="14.85546875" style="114" customWidth="1"/>
    <col min="15871" max="15871" width="17" style="114" customWidth="1"/>
    <col min="15872" max="15872" width="17.85546875" style="114" customWidth="1"/>
    <col min="15873" max="15873" width="42.140625" style="114" customWidth="1"/>
    <col min="15874" max="15874" width="14.85546875" style="114" customWidth="1"/>
    <col min="15875" max="15875" width="15" style="114" bestFit="1" customWidth="1"/>
    <col min="15876" max="16123" width="9.140625" style="114"/>
    <col min="16124" max="16124" width="16" style="114" customWidth="1"/>
    <col min="16125" max="16125" width="79.85546875" style="114" customWidth="1"/>
    <col min="16126" max="16126" width="14.85546875" style="114" customWidth="1"/>
    <col min="16127" max="16127" width="17" style="114" customWidth="1"/>
    <col min="16128" max="16128" width="17.85546875" style="114" customWidth="1"/>
    <col min="16129" max="16129" width="42.140625" style="114" customWidth="1"/>
    <col min="16130" max="16130" width="14.85546875" style="114" customWidth="1"/>
    <col min="16131" max="16131" width="15" style="114" bestFit="1" customWidth="1"/>
    <col min="16132" max="16384" width="9.140625" style="114"/>
  </cols>
  <sheetData>
    <row r="1" spans="1:6" x14ac:dyDescent="0.25">
      <c r="F1" s="115" t="s">
        <v>283</v>
      </c>
    </row>
    <row r="2" spans="1:6" x14ac:dyDescent="0.25">
      <c r="F2" s="117" t="s">
        <v>284</v>
      </c>
    </row>
    <row r="3" spans="1:6" x14ac:dyDescent="0.25">
      <c r="F3" s="115" t="s">
        <v>2</v>
      </c>
    </row>
    <row r="6" spans="1:6" x14ac:dyDescent="0.25">
      <c r="A6" s="349" t="s">
        <v>3</v>
      </c>
      <c r="B6" s="349"/>
      <c r="C6" s="349"/>
      <c r="D6" s="349"/>
      <c r="E6" s="349"/>
      <c r="F6" s="349"/>
    </row>
    <row r="7" spans="1:6" x14ac:dyDescent="0.25">
      <c r="A7" s="349" t="s">
        <v>4</v>
      </c>
      <c r="B7" s="349"/>
      <c r="C7" s="349"/>
      <c r="D7" s="349"/>
      <c r="E7" s="349"/>
      <c r="F7" s="349"/>
    </row>
    <row r="8" spans="1:6" x14ac:dyDescent="0.25">
      <c r="A8" s="349" t="s">
        <v>5</v>
      </c>
      <c r="B8" s="349"/>
      <c r="C8" s="349"/>
      <c r="D8" s="349"/>
      <c r="E8" s="349"/>
      <c r="F8" s="349"/>
    </row>
    <row r="9" spans="1:6" x14ac:dyDescent="0.25">
      <c r="A9" s="349" t="s">
        <v>6</v>
      </c>
      <c r="B9" s="349"/>
      <c r="C9" s="349"/>
      <c r="D9" s="349"/>
      <c r="E9" s="349"/>
      <c r="F9" s="349"/>
    </row>
    <row r="11" spans="1:6" ht="19.5" customHeight="1" x14ac:dyDescent="0.25">
      <c r="A11" s="118" t="s">
        <v>285</v>
      </c>
      <c r="B11" s="119"/>
      <c r="D11" s="119"/>
      <c r="E11" s="119"/>
      <c r="F11" s="120"/>
    </row>
    <row r="12" spans="1:6" x14ac:dyDescent="0.25">
      <c r="A12" s="121" t="s">
        <v>219</v>
      </c>
      <c r="B12" s="122" t="s">
        <v>220</v>
      </c>
      <c r="D12" s="123"/>
      <c r="E12" s="123"/>
      <c r="F12" s="124"/>
    </row>
    <row r="13" spans="1:6" x14ac:dyDescent="0.25">
      <c r="A13" s="121" t="s">
        <v>221</v>
      </c>
      <c r="B13" s="122" t="s">
        <v>286</v>
      </c>
      <c r="D13" s="123"/>
      <c r="E13" s="123"/>
      <c r="F13" s="124"/>
    </row>
    <row r="14" spans="1:6" x14ac:dyDescent="0.25">
      <c r="A14" s="118" t="s">
        <v>287</v>
      </c>
      <c r="B14" s="125"/>
      <c r="D14" s="126"/>
      <c r="E14" s="127"/>
      <c r="F14" s="120"/>
    </row>
    <row r="16" spans="1:6" x14ac:dyDescent="0.25">
      <c r="A16" s="350" t="s">
        <v>11</v>
      </c>
      <c r="B16" s="352" t="s">
        <v>12</v>
      </c>
      <c r="C16" s="128" t="s">
        <v>225</v>
      </c>
      <c r="D16" s="354" t="s">
        <v>288</v>
      </c>
      <c r="E16" s="355"/>
      <c r="F16" s="177" t="s">
        <v>14</v>
      </c>
    </row>
    <row r="17" spans="1:13" x14ac:dyDescent="0.25">
      <c r="A17" s="351"/>
      <c r="B17" s="353"/>
      <c r="C17" s="130"/>
      <c r="D17" s="130" t="s">
        <v>190</v>
      </c>
      <c r="E17" s="130" t="s">
        <v>15</v>
      </c>
      <c r="F17" s="177"/>
    </row>
    <row r="18" spans="1:13" x14ac:dyDescent="0.25">
      <c r="A18" s="131" t="s">
        <v>16</v>
      </c>
      <c r="B18" s="132" t="s">
        <v>17</v>
      </c>
      <c r="C18" s="130" t="s">
        <v>18</v>
      </c>
      <c r="D18" s="130" t="s">
        <v>18</v>
      </c>
      <c r="E18" s="130" t="s">
        <v>18</v>
      </c>
      <c r="F18" s="177" t="s">
        <v>18</v>
      </c>
    </row>
    <row r="19" spans="1:13" x14ac:dyDescent="0.25">
      <c r="A19" s="131" t="s">
        <v>19</v>
      </c>
      <c r="B19" s="132" t="s">
        <v>20</v>
      </c>
      <c r="C19" s="130" t="s">
        <v>21</v>
      </c>
      <c r="D19" s="133">
        <v>8083796</v>
      </c>
      <c r="E19" s="134">
        <f>E20+E49+E69</f>
        <v>9914310.9431099985</v>
      </c>
      <c r="F19" s="135"/>
      <c r="H19" s="136"/>
    </row>
    <row r="20" spans="1:13" x14ac:dyDescent="0.25">
      <c r="A20" s="131" t="s">
        <v>22</v>
      </c>
      <c r="B20" s="132" t="s">
        <v>23</v>
      </c>
      <c r="C20" s="130" t="s">
        <v>21</v>
      </c>
      <c r="D20" s="133">
        <v>2745488</v>
      </c>
      <c r="E20" s="134">
        <f>E21+E26+E28+E47+E48</f>
        <v>2897931.6373276464</v>
      </c>
      <c r="F20" s="135"/>
      <c r="H20" s="136"/>
    </row>
    <row r="21" spans="1:13" x14ac:dyDescent="0.25">
      <c r="A21" s="131" t="s">
        <v>24</v>
      </c>
      <c r="B21" s="132" t="s">
        <v>25</v>
      </c>
      <c r="C21" s="130" t="s">
        <v>21</v>
      </c>
      <c r="D21" s="133">
        <v>274263</v>
      </c>
      <c r="E21" s="134">
        <f>E22+E23+E24</f>
        <v>636627.52267007646</v>
      </c>
      <c r="F21" s="135"/>
      <c r="H21" s="136"/>
    </row>
    <row r="22" spans="1:13" ht="31.5" x14ac:dyDescent="0.25">
      <c r="A22" s="131" t="s">
        <v>26</v>
      </c>
      <c r="B22" s="132" t="s">
        <v>27</v>
      </c>
      <c r="C22" s="130" t="s">
        <v>21</v>
      </c>
      <c r="D22" s="133">
        <v>206750</v>
      </c>
      <c r="E22" s="134">
        <v>196728.23342938302</v>
      </c>
      <c r="F22" s="135"/>
      <c r="H22" s="136"/>
    </row>
    <row r="23" spans="1:13" x14ac:dyDescent="0.25">
      <c r="A23" s="131" t="s">
        <v>28</v>
      </c>
      <c r="B23" s="132" t="s">
        <v>29</v>
      </c>
      <c r="C23" s="130" t="s">
        <v>21</v>
      </c>
      <c r="D23" s="133" t="s">
        <v>30</v>
      </c>
      <c r="E23" s="134">
        <v>290420.76329999999</v>
      </c>
      <c r="F23" s="135"/>
      <c r="H23" s="136"/>
    </row>
    <row r="24" spans="1:13" ht="166.5" customHeight="1" x14ac:dyDescent="0.25">
      <c r="A24" s="131" t="s">
        <v>32</v>
      </c>
      <c r="B24" s="137" t="s">
        <v>33</v>
      </c>
      <c r="C24" s="130" t="s">
        <v>21</v>
      </c>
      <c r="D24" s="133">
        <v>67513</v>
      </c>
      <c r="E24" s="134">
        <v>149478.52594069339</v>
      </c>
      <c r="F24" s="135" t="s">
        <v>401</v>
      </c>
      <c r="H24" s="136"/>
    </row>
    <row r="25" spans="1:13" ht="41.25" customHeight="1" x14ac:dyDescent="0.25">
      <c r="A25" s="131" t="s">
        <v>35</v>
      </c>
      <c r="B25" s="132" t="s">
        <v>36</v>
      </c>
      <c r="C25" s="130" t="s">
        <v>21</v>
      </c>
      <c r="D25" s="133" t="s">
        <v>30</v>
      </c>
      <c r="E25" s="134">
        <v>111144.60076999998</v>
      </c>
      <c r="F25" s="135" t="s">
        <v>31</v>
      </c>
      <c r="H25" s="136"/>
    </row>
    <row r="26" spans="1:13" x14ac:dyDescent="0.25">
      <c r="A26" s="131" t="s">
        <v>37</v>
      </c>
      <c r="B26" s="132" t="s">
        <v>38</v>
      </c>
      <c r="C26" s="130" t="s">
        <v>21</v>
      </c>
      <c r="D26" s="133">
        <v>1594539</v>
      </c>
      <c r="E26" s="134">
        <v>1850703.2383110598</v>
      </c>
      <c r="H26" s="136"/>
    </row>
    <row r="27" spans="1:13" ht="47.25" x14ac:dyDescent="0.25">
      <c r="A27" s="131" t="s">
        <v>40</v>
      </c>
      <c r="B27" s="132" t="s">
        <v>36</v>
      </c>
      <c r="C27" s="130" t="s">
        <v>21</v>
      </c>
      <c r="D27" s="133" t="s">
        <v>30</v>
      </c>
      <c r="E27" s="134">
        <v>163745.82785</v>
      </c>
      <c r="F27" s="135" t="s">
        <v>289</v>
      </c>
      <c r="H27" s="136"/>
    </row>
    <row r="28" spans="1:13" x14ac:dyDescent="0.25">
      <c r="A28" s="131" t="s">
        <v>41</v>
      </c>
      <c r="B28" s="132" t="s">
        <v>42</v>
      </c>
      <c r="C28" s="130" t="s">
        <v>21</v>
      </c>
      <c r="D28" s="133">
        <v>868305</v>
      </c>
      <c r="E28" s="134">
        <f>E29+E30+E31</f>
        <v>383798.39051196276</v>
      </c>
      <c r="F28" s="135"/>
      <c r="H28" s="136"/>
    </row>
    <row r="29" spans="1:13" ht="31.5" x14ac:dyDescent="0.25">
      <c r="A29" s="131" t="s">
        <v>290</v>
      </c>
      <c r="B29" s="138" t="s">
        <v>44</v>
      </c>
      <c r="C29" s="130" t="s">
        <v>21</v>
      </c>
      <c r="D29" s="133">
        <v>0</v>
      </c>
      <c r="E29" s="134">
        <v>0</v>
      </c>
      <c r="F29" s="135"/>
      <c r="H29" s="139"/>
      <c r="I29" s="115"/>
      <c r="J29" s="115"/>
      <c r="K29" s="115"/>
      <c r="L29" s="115"/>
      <c r="M29" s="115"/>
    </row>
    <row r="30" spans="1:13" x14ac:dyDescent="0.25">
      <c r="A30" s="131" t="s">
        <v>46</v>
      </c>
      <c r="B30" s="132" t="s">
        <v>47</v>
      </c>
      <c r="C30" s="130" t="s">
        <v>21</v>
      </c>
      <c r="D30" s="133">
        <v>0</v>
      </c>
      <c r="E30" s="134">
        <v>0</v>
      </c>
      <c r="F30" s="135"/>
      <c r="H30" s="136"/>
    </row>
    <row r="31" spans="1:13" x14ac:dyDescent="0.25">
      <c r="A31" s="131" t="s">
        <v>291</v>
      </c>
      <c r="B31" s="132" t="s">
        <v>49</v>
      </c>
      <c r="C31" s="130" t="s">
        <v>21</v>
      </c>
      <c r="D31" s="133">
        <v>868305</v>
      </c>
      <c r="E31" s="134">
        <v>383798.39051196276</v>
      </c>
      <c r="F31" s="135"/>
      <c r="H31" s="136"/>
    </row>
    <row r="32" spans="1:13" ht="31.5" x14ac:dyDescent="0.25">
      <c r="A32" s="131" t="s">
        <v>292</v>
      </c>
      <c r="B32" s="132" t="s">
        <v>193</v>
      </c>
      <c r="C32" s="130" t="s">
        <v>21</v>
      </c>
      <c r="D32" s="133">
        <v>597091</v>
      </c>
      <c r="E32" s="134">
        <v>48963.23827999999</v>
      </c>
      <c r="F32" s="135" t="s">
        <v>293</v>
      </c>
      <c r="H32" s="136"/>
    </row>
    <row r="33" spans="1:8" x14ac:dyDescent="0.25">
      <c r="A33" s="131" t="s">
        <v>294</v>
      </c>
      <c r="B33" s="140" t="s">
        <v>295</v>
      </c>
      <c r="C33" s="130" t="s">
        <v>21</v>
      </c>
      <c r="D33" s="133">
        <v>199842</v>
      </c>
      <c r="E33" s="134">
        <f>E34+E35+E36+E37+E38+E39</f>
        <v>220226.04776645912</v>
      </c>
      <c r="F33" s="135"/>
      <c r="H33" s="136"/>
    </row>
    <row r="34" spans="1:8" ht="47.25" x14ac:dyDescent="0.25">
      <c r="A34" s="131" t="s">
        <v>296</v>
      </c>
      <c r="B34" s="141" t="s">
        <v>232</v>
      </c>
      <c r="C34" s="130" t="s">
        <v>21</v>
      </c>
      <c r="D34" s="133">
        <v>12580</v>
      </c>
      <c r="E34" s="134">
        <v>26017.215378246554</v>
      </c>
      <c r="F34" s="135" t="s">
        <v>297</v>
      </c>
      <c r="H34" s="136"/>
    </row>
    <row r="35" spans="1:8" x14ac:dyDescent="0.25">
      <c r="A35" s="131" t="s">
        <v>298</v>
      </c>
      <c r="B35" s="141" t="s">
        <v>299</v>
      </c>
      <c r="C35" s="130" t="s">
        <v>21</v>
      </c>
      <c r="D35" s="133">
        <v>65590</v>
      </c>
      <c r="E35" s="134">
        <v>56215.083029110589</v>
      </c>
      <c r="F35" s="135"/>
      <c r="H35" s="136"/>
    </row>
    <row r="36" spans="1:8" ht="78.75" x14ac:dyDescent="0.25">
      <c r="A36" s="131" t="s">
        <v>300</v>
      </c>
      <c r="B36" s="141" t="s">
        <v>301</v>
      </c>
      <c r="C36" s="130" t="s">
        <v>21</v>
      </c>
      <c r="D36" s="133">
        <v>160</v>
      </c>
      <c r="E36" s="134">
        <v>69339.372901902112</v>
      </c>
      <c r="F36" s="135" t="s">
        <v>402</v>
      </c>
      <c r="H36" s="136"/>
    </row>
    <row r="37" spans="1:8" ht="70.5" customHeight="1" x14ac:dyDescent="0.25">
      <c r="A37" s="131" t="s">
        <v>302</v>
      </c>
      <c r="B37" s="141" t="s">
        <v>303</v>
      </c>
      <c r="C37" s="130" t="s">
        <v>21</v>
      </c>
      <c r="D37" s="133">
        <v>271</v>
      </c>
      <c r="E37" s="134">
        <v>14365.908337903125</v>
      </c>
      <c r="F37" s="135" t="s">
        <v>304</v>
      </c>
      <c r="H37" s="136"/>
    </row>
    <row r="38" spans="1:8" x14ac:dyDescent="0.25">
      <c r="A38" s="131" t="s">
        <v>305</v>
      </c>
      <c r="B38" s="141" t="s">
        <v>306</v>
      </c>
      <c r="C38" s="130" t="s">
        <v>21</v>
      </c>
      <c r="D38" s="133">
        <v>0</v>
      </c>
      <c r="E38" s="134">
        <v>0</v>
      </c>
      <c r="F38" s="135"/>
      <c r="H38" s="136"/>
    </row>
    <row r="39" spans="1:8" ht="87.75" customHeight="1" x14ac:dyDescent="0.25">
      <c r="A39" s="131" t="s">
        <v>307</v>
      </c>
      <c r="B39" s="142" t="s">
        <v>308</v>
      </c>
      <c r="C39" s="130" t="s">
        <v>21</v>
      </c>
      <c r="D39" s="133">
        <v>121242</v>
      </c>
      <c r="E39" s="134">
        <v>54288.46811929674</v>
      </c>
      <c r="F39" s="135" t="s">
        <v>403</v>
      </c>
      <c r="H39" s="136"/>
    </row>
    <row r="40" spans="1:8" x14ac:dyDescent="0.25">
      <c r="A40" s="131" t="s">
        <v>56</v>
      </c>
      <c r="B40" s="140" t="s">
        <v>239</v>
      </c>
      <c r="C40" s="130" t="s">
        <v>21</v>
      </c>
      <c r="D40" s="133">
        <v>17623</v>
      </c>
      <c r="E40" s="134">
        <v>17967.005273722967</v>
      </c>
      <c r="F40" s="135"/>
      <c r="H40" s="136"/>
    </row>
    <row r="41" spans="1:8" ht="31.5" x14ac:dyDescent="0.25">
      <c r="A41" s="131" t="s">
        <v>59</v>
      </c>
      <c r="B41" s="140" t="s">
        <v>196</v>
      </c>
      <c r="C41" s="130" t="s">
        <v>21</v>
      </c>
      <c r="D41" s="133">
        <v>8679</v>
      </c>
      <c r="E41" s="134">
        <v>13758.239504173715</v>
      </c>
      <c r="F41" s="135" t="s">
        <v>519</v>
      </c>
      <c r="H41" s="136"/>
    </row>
    <row r="42" spans="1:8" ht="115.5" customHeight="1" x14ac:dyDescent="0.25">
      <c r="A42" s="131" t="s">
        <v>62</v>
      </c>
      <c r="B42" s="140" t="s">
        <v>197</v>
      </c>
      <c r="C42" s="130" t="s">
        <v>21</v>
      </c>
      <c r="D42" s="133">
        <v>577</v>
      </c>
      <c r="E42" s="134">
        <v>15495.412017440383</v>
      </c>
      <c r="F42" s="135" t="s">
        <v>404</v>
      </c>
      <c r="H42" s="136"/>
    </row>
    <row r="43" spans="1:8" ht="63" x14ac:dyDescent="0.25">
      <c r="A43" s="131" t="s">
        <v>65</v>
      </c>
      <c r="B43" s="140" t="s">
        <v>198</v>
      </c>
      <c r="C43" s="130" t="s">
        <v>21</v>
      </c>
      <c r="D43" s="133">
        <v>5723</v>
      </c>
      <c r="E43" s="134">
        <v>24322.94216291944</v>
      </c>
      <c r="F43" s="135" t="s">
        <v>405</v>
      </c>
      <c r="H43" s="136"/>
    </row>
    <row r="44" spans="1:8" x14ac:dyDescent="0.25">
      <c r="A44" s="131" t="s">
        <v>68</v>
      </c>
      <c r="B44" s="140" t="s">
        <v>202</v>
      </c>
      <c r="C44" s="130" t="s">
        <v>21</v>
      </c>
      <c r="D44" s="133">
        <v>38770</v>
      </c>
      <c r="E44" s="134">
        <v>43065.505507247202</v>
      </c>
      <c r="F44" s="135"/>
      <c r="H44" s="136"/>
    </row>
    <row r="45" spans="1:8" x14ac:dyDescent="0.25">
      <c r="A45" s="131" t="s">
        <v>200</v>
      </c>
      <c r="B45" s="143" t="s">
        <v>109</v>
      </c>
      <c r="C45" s="130" t="s">
        <v>21</v>
      </c>
      <c r="D45" s="128">
        <v>0</v>
      </c>
      <c r="E45" s="134">
        <v>0</v>
      </c>
      <c r="F45" s="135" t="s">
        <v>309</v>
      </c>
      <c r="H45" s="136"/>
    </row>
    <row r="46" spans="1:8" x14ac:dyDescent="0.25">
      <c r="A46" s="131" t="s">
        <v>201</v>
      </c>
      <c r="B46" s="144" t="s">
        <v>117</v>
      </c>
      <c r="C46" s="130" t="s">
        <v>21</v>
      </c>
      <c r="D46" s="145">
        <v>0</v>
      </c>
      <c r="E46" s="134">
        <v>0</v>
      </c>
      <c r="F46" s="135" t="s">
        <v>309</v>
      </c>
      <c r="H46" s="136"/>
    </row>
    <row r="47" spans="1:8" ht="31.5" x14ac:dyDescent="0.25">
      <c r="A47" s="131" t="s">
        <v>71</v>
      </c>
      <c r="B47" s="132" t="s">
        <v>72</v>
      </c>
      <c r="C47" s="130" t="s">
        <v>21</v>
      </c>
      <c r="D47" s="133">
        <v>0</v>
      </c>
      <c r="E47" s="134">
        <v>0</v>
      </c>
      <c r="F47" s="135"/>
      <c r="H47" s="136"/>
    </row>
    <row r="48" spans="1:8" ht="35.25" customHeight="1" x14ac:dyDescent="0.25">
      <c r="A48" s="131" t="s">
        <v>74</v>
      </c>
      <c r="B48" s="132" t="s">
        <v>75</v>
      </c>
      <c r="C48" s="130" t="s">
        <v>21</v>
      </c>
      <c r="D48" s="133">
        <v>8380</v>
      </c>
      <c r="E48" s="134">
        <v>26802.485834547639</v>
      </c>
      <c r="F48" s="135" t="s">
        <v>520</v>
      </c>
      <c r="H48" s="136"/>
    </row>
    <row r="49" spans="1:39" x14ac:dyDescent="0.25">
      <c r="A49" s="131" t="s">
        <v>76</v>
      </c>
      <c r="B49" s="132" t="s">
        <v>77</v>
      </c>
      <c r="C49" s="130" t="s">
        <v>21</v>
      </c>
      <c r="D49" s="133">
        <v>5032937</v>
      </c>
      <c r="E49" s="134">
        <f>E50+E52+E53+E54+E55+E56+E57+E58+E59+E61+E62</f>
        <v>6667874.8209602023</v>
      </c>
      <c r="F49" s="135"/>
      <c r="H49" s="136"/>
    </row>
    <row r="50" spans="1:39" x14ac:dyDescent="0.25">
      <c r="A50" s="131" t="s">
        <v>78</v>
      </c>
      <c r="B50" s="132" t="s">
        <v>204</v>
      </c>
      <c r="C50" s="130" t="s">
        <v>21</v>
      </c>
      <c r="D50" s="133">
        <v>2094723</v>
      </c>
      <c r="E50" s="134">
        <v>2113216.0581399999</v>
      </c>
      <c r="F50" s="135"/>
      <c r="H50" s="136"/>
    </row>
    <row r="51" spans="1:39" ht="31.5" x14ac:dyDescent="0.25">
      <c r="A51" s="131" t="s">
        <v>81</v>
      </c>
      <c r="B51" s="132" t="s">
        <v>82</v>
      </c>
      <c r="C51" s="130" t="s">
        <v>21</v>
      </c>
      <c r="D51" s="133">
        <v>0</v>
      </c>
      <c r="E51" s="134">
        <v>0</v>
      </c>
      <c r="F51" s="135"/>
      <c r="H51" s="136"/>
    </row>
    <row r="52" spans="1:39" ht="78.75" x14ac:dyDescent="0.25">
      <c r="A52" s="131" t="s">
        <v>83</v>
      </c>
      <c r="B52" s="132" t="s">
        <v>84</v>
      </c>
      <c r="C52" s="130" t="s">
        <v>21</v>
      </c>
      <c r="D52" s="133">
        <v>38065</v>
      </c>
      <c r="E52" s="134">
        <v>6247.7183278134453</v>
      </c>
      <c r="F52" s="135" t="s">
        <v>503</v>
      </c>
      <c r="H52" s="136"/>
    </row>
    <row r="53" spans="1:39" x14ac:dyDescent="0.25">
      <c r="A53" s="131" t="s">
        <v>85</v>
      </c>
      <c r="B53" s="132" t="s">
        <v>86</v>
      </c>
      <c r="C53" s="130" t="s">
        <v>21</v>
      </c>
      <c r="D53" s="133">
        <v>484740</v>
      </c>
      <c r="E53" s="134">
        <v>499452.05329799303</v>
      </c>
      <c r="F53" s="135"/>
      <c r="H53" s="136"/>
    </row>
    <row r="54" spans="1:39" ht="47.25" x14ac:dyDescent="0.25">
      <c r="A54" s="131" t="s">
        <v>88</v>
      </c>
      <c r="B54" s="132" t="s">
        <v>89</v>
      </c>
      <c r="C54" s="130" t="s">
        <v>21</v>
      </c>
      <c r="D54" s="133">
        <v>0</v>
      </c>
      <c r="E54" s="134">
        <v>0</v>
      </c>
      <c r="F54" s="135"/>
      <c r="H54" s="136"/>
    </row>
    <row r="55" spans="1:39" ht="31.5" x14ac:dyDescent="0.25">
      <c r="A55" s="131" t="s">
        <v>90</v>
      </c>
      <c r="B55" s="132" t="s">
        <v>91</v>
      </c>
      <c r="C55" s="130" t="s">
        <v>21</v>
      </c>
      <c r="D55" s="133">
        <v>1324198</v>
      </c>
      <c r="E55" s="134">
        <v>1301512.2806647262</v>
      </c>
      <c r="F55" s="135" t="s">
        <v>521</v>
      </c>
      <c r="H55" s="136"/>
    </row>
    <row r="56" spans="1:39" x14ac:dyDescent="0.25">
      <c r="A56" s="131" t="s">
        <v>92</v>
      </c>
      <c r="B56" s="132" t="s">
        <v>93</v>
      </c>
      <c r="C56" s="130" t="s">
        <v>21</v>
      </c>
      <c r="D56" s="133">
        <v>477267</v>
      </c>
      <c r="E56" s="134">
        <v>0</v>
      </c>
      <c r="F56" s="135"/>
      <c r="H56" s="136"/>
    </row>
    <row r="57" spans="1:39" ht="63" x14ac:dyDescent="0.25">
      <c r="A57" s="131" t="s">
        <v>94</v>
      </c>
      <c r="B57" s="132" t="s">
        <v>95</v>
      </c>
      <c r="C57" s="130" t="s">
        <v>21</v>
      </c>
      <c r="D57" s="133">
        <v>34179</v>
      </c>
      <c r="E57" s="134">
        <v>-123400</v>
      </c>
      <c r="F57" s="135" t="s">
        <v>310</v>
      </c>
      <c r="H57" s="136"/>
    </row>
    <row r="58" spans="1:39" x14ac:dyDescent="0.25">
      <c r="A58" s="131" t="s">
        <v>97</v>
      </c>
      <c r="B58" s="132" t="s">
        <v>98</v>
      </c>
      <c r="C58" s="130" t="s">
        <v>21</v>
      </c>
      <c r="D58" s="133">
        <v>151424</v>
      </c>
      <c r="E58" s="134">
        <v>146774.78673363136</v>
      </c>
      <c r="F58" s="135"/>
      <c r="H58" s="136"/>
      <c r="J58" s="136"/>
    </row>
    <row r="59" spans="1:39" ht="47.25" x14ac:dyDescent="0.25">
      <c r="A59" s="131" t="s">
        <v>99</v>
      </c>
      <c r="B59" s="132" t="s">
        <v>100</v>
      </c>
      <c r="C59" s="130" t="s">
        <v>21</v>
      </c>
      <c r="D59" s="133">
        <v>295266</v>
      </c>
      <c r="E59" s="134">
        <v>287925.51539999997</v>
      </c>
      <c r="F59" s="135" t="s">
        <v>406</v>
      </c>
      <c r="H59" s="136"/>
    </row>
    <row r="60" spans="1:39" ht="31.5" x14ac:dyDescent="0.25">
      <c r="A60" s="131" t="s">
        <v>101</v>
      </c>
      <c r="B60" s="132" t="s">
        <v>102</v>
      </c>
      <c r="C60" s="130" t="s">
        <v>103</v>
      </c>
      <c r="D60" s="133" t="s">
        <v>30</v>
      </c>
      <c r="E60" s="134"/>
      <c r="F60" s="135"/>
      <c r="H60" s="136"/>
    </row>
    <row r="61" spans="1:39" ht="84.75" customHeight="1" x14ac:dyDescent="0.25">
      <c r="A61" s="131" t="s">
        <v>104</v>
      </c>
      <c r="B61" s="132" t="s">
        <v>311</v>
      </c>
      <c r="C61" s="130" t="s">
        <v>21</v>
      </c>
      <c r="D61" s="133">
        <v>0</v>
      </c>
      <c r="E61" s="134"/>
      <c r="F61" s="135"/>
      <c r="H61" s="136"/>
    </row>
    <row r="62" spans="1:39" ht="23.25" customHeight="1" x14ac:dyDescent="0.25">
      <c r="A62" s="131" t="s">
        <v>106</v>
      </c>
      <c r="B62" s="132" t="s">
        <v>207</v>
      </c>
      <c r="C62" s="130" t="s">
        <v>21</v>
      </c>
      <c r="D62" s="134">
        <v>133075</v>
      </c>
      <c r="E62" s="134">
        <f>SUM(E63:E68)</f>
        <v>2436146.4083960382</v>
      </c>
      <c r="F62" s="135"/>
      <c r="H62" s="136"/>
      <c r="I62" s="146"/>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row>
    <row r="63" spans="1:39" ht="81.75" customHeight="1" x14ac:dyDescent="0.25">
      <c r="A63" s="131" t="s">
        <v>253</v>
      </c>
      <c r="B63" s="132" t="s">
        <v>312</v>
      </c>
      <c r="C63" s="130" t="s">
        <v>21</v>
      </c>
      <c r="D63" s="134">
        <v>39026</v>
      </c>
      <c r="E63" s="134">
        <v>81183.144700000004</v>
      </c>
      <c r="F63" s="135" t="s">
        <v>313</v>
      </c>
      <c r="H63" s="136"/>
      <c r="I63" s="146"/>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row>
    <row r="64" spans="1:39" ht="130.5" customHeight="1" x14ac:dyDescent="0.25">
      <c r="A64" s="147" t="s">
        <v>255</v>
      </c>
      <c r="B64" s="138" t="s">
        <v>314</v>
      </c>
      <c r="C64" s="179" t="s">
        <v>21</v>
      </c>
      <c r="D64" s="133">
        <v>74032</v>
      </c>
      <c r="E64" s="134">
        <v>45407.204210402677</v>
      </c>
      <c r="F64" s="135" t="s">
        <v>315</v>
      </c>
      <c r="H64" s="136"/>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row>
    <row r="65" spans="1:39" ht="27" customHeight="1" x14ac:dyDescent="0.25">
      <c r="A65" s="147" t="s">
        <v>258</v>
      </c>
      <c r="B65" s="138" t="s">
        <v>316</v>
      </c>
      <c r="C65" s="179" t="s">
        <v>21</v>
      </c>
      <c r="D65" s="133">
        <v>16863</v>
      </c>
      <c r="E65" s="134">
        <v>17478.340004373607</v>
      </c>
      <c r="F65" s="135"/>
      <c r="H65" s="136"/>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row>
    <row r="66" spans="1:39" ht="27" customHeight="1" x14ac:dyDescent="0.25">
      <c r="A66" s="147" t="s">
        <v>317</v>
      </c>
      <c r="B66" s="138" t="s">
        <v>318</v>
      </c>
      <c r="C66" s="179" t="s">
        <v>21</v>
      </c>
      <c r="D66" s="133">
        <v>2980</v>
      </c>
      <c r="E66" s="134">
        <v>3391.2287579607682</v>
      </c>
      <c r="F66" s="135"/>
      <c r="H66" s="136"/>
      <c r="I66" s="115"/>
      <c r="J66" s="149"/>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row>
    <row r="67" spans="1:39" ht="61.5" customHeight="1" x14ac:dyDescent="0.25">
      <c r="A67" s="147" t="s">
        <v>319</v>
      </c>
      <c r="B67" s="138" t="s">
        <v>320</v>
      </c>
      <c r="C67" s="179" t="s">
        <v>21</v>
      </c>
      <c r="D67" s="133">
        <v>175</v>
      </c>
      <c r="E67" s="134"/>
      <c r="F67" s="135"/>
      <c r="H67" s="136"/>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row>
    <row r="68" spans="1:39" ht="286.5" customHeight="1" x14ac:dyDescent="0.25">
      <c r="A68" s="147" t="s">
        <v>321</v>
      </c>
      <c r="B68" s="138" t="s">
        <v>107</v>
      </c>
      <c r="C68" s="179" t="s">
        <v>21</v>
      </c>
      <c r="D68" s="133"/>
      <c r="E68" s="134">
        <v>2288686.4907233012</v>
      </c>
      <c r="F68" s="135" t="s">
        <v>407</v>
      </c>
      <c r="H68" s="136"/>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row>
    <row r="69" spans="1:39" ht="47.25" x14ac:dyDescent="0.25">
      <c r="A69" s="131" t="s">
        <v>124</v>
      </c>
      <c r="B69" s="132" t="s">
        <v>125</v>
      </c>
      <c r="C69" s="130" t="s">
        <v>21</v>
      </c>
      <c r="D69" s="150">
        <v>305371</v>
      </c>
      <c r="E69" s="134">
        <v>348504.48482215102</v>
      </c>
      <c r="F69" s="135"/>
      <c r="H69" s="136"/>
      <c r="I69" s="149"/>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row>
    <row r="70" spans="1:39" ht="36.75" customHeight="1" x14ac:dyDescent="0.25">
      <c r="A70" s="131" t="s">
        <v>126</v>
      </c>
      <c r="B70" s="132" t="s">
        <v>322</v>
      </c>
      <c r="C70" s="130" t="s">
        <v>21</v>
      </c>
      <c r="D70" s="134">
        <v>597091</v>
      </c>
      <c r="E70" s="134">
        <v>614274.43019999994</v>
      </c>
      <c r="F70" s="135"/>
      <c r="H70" s="136"/>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row>
    <row r="71" spans="1:39" ht="30.75" customHeight="1" x14ac:dyDescent="0.25">
      <c r="A71" s="131" t="s">
        <v>129</v>
      </c>
      <c r="B71" s="132" t="s">
        <v>130</v>
      </c>
      <c r="C71" s="130" t="s">
        <v>21</v>
      </c>
      <c r="D71" s="134">
        <v>1784693</v>
      </c>
      <c r="E71" s="134">
        <v>1783556.8260700002</v>
      </c>
      <c r="F71" s="135"/>
      <c r="H71" s="136"/>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row>
    <row r="72" spans="1:39" ht="31.5" x14ac:dyDescent="0.25">
      <c r="A72" s="131" t="s">
        <v>22</v>
      </c>
      <c r="B72" s="132" t="s">
        <v>131</v>
      </c>
      <c r="C72" s="130" t="s">
        <v>132</v>
      </c>
      <c r="D72" s="151">
        <v>668819</v>
      </c>
      <c r="E72" s="134">
        <v>551828.36800000002</v>
      </c>
      <c r="F72" s="135"/>
      <c r="H72" s="136"/>
    </row>
    <row r="73" spans="1:39" ht="63" x14ac:dyDescent="0.25">
      <c r="A73" s="131" t="s">
        <v>76</v>
      </c>
      <c r="B73" s="132" t="s">
        <v>133</v>
      </c>
      <c r="C73" s="130" t="s">
        <v>323</v>
      </c>
      <c r="D73" s="152">
        <v>2668</v>
      </c>
      <c r="E73" s="134">
        <v>3232.0861512728179</v>
      </c>
      <c r="F73" s="135"/>
      <c r="H73" s="136"/>
    </row>
    <row r="74" spans="1:39" ht="63" x14ac:dyDescent="0.25">
      <c r="A74" s="131" t="s">
        <v>135</v>
      </c>
      <c r="B74" s="132" t="s">
        <v>136</v>
      </c>
      <c r="C74" s="130" t="s">
        <v>18</v>
      </c>
      <c r="D74" s="130" t="s">
        <v>18</v>
      </c>
      <c r="E74" s="134" t="s">
        <v>18</v>
      </c>
      <c r="F74" s="177"/>
      <c r="H74" s="136"/>
      <c r="I74" s="153"/>
      <c r="J74" s="153"/>
    </row>
    <row r="75" spans="1:39" x14ac:dyDescent="0.25">
      <c r="A75" s="131" t="s">
        <v>19</v>
      </c>
      <c r="B75" s="138" t="s">
        <v>137</v>
      </c>
      <c r="C75" s="130" t="s">
        <v>138</v>
      </c>
      <c r="D75" s="134" t="s">
        <v>30</v>
      </c>
      <c r="E75" s="150">
        <v>173134</v>
      </c>
      <c r="F75" s="135"/>
      <c r="H75" s="136"/>
      <c r="I75" s="153"/>
      <c r="J75" s="153"/>
    </row>
    <row r="76" spans="1:39" x14ac:dyDescent="0.25">
      <c r="A76" s="131" t="s">
        <v>139</v>
      </c>
      <c r="B76" s="138" t="s">
        <v>140</v>
      </c>
      <c r="C76" s="179" t="s">
        <v>324</v>
      </c>
      <c r="D76" s="134" t="s">
        <v>30</v>
      </c>
      <c r="E76" s="134">
        <v>9242.8700000000008</v>
      </c>
      <c r="F76" s="135"/>
      <c r="H76" s="136"/>
      <c r="I76" s="153"/>
      <c r="J76" s="153"/>
    </row>
    <row r="77" spans="1:39" x14ac:dyDescent="0.25">
      <c r="A77" s="131" t="s">
        <v>142</v>
      </c>
      <c r="B77" s="138" t="s">
        <v>143</v>
      </c>
      <c r="C77" s="179" t="s">
        <v>324</v>
      </c>
      <c r="D77" s="134" t="s">
        <v>30</v>
      </c>
      <c r="E77" s="134">
        <v>6370.1</v>
      </c>
      <c r="F77" s="135"/>
      <c r="H77" s="136"/>
      <c r="I77" s="153"/>
      <c r="J77" s="153"/>
    </row>
    <row r="78" spans="1:39" x14ac:dyDescent="0.25">
      <c r="A78" s="131" t="s">
        <v>144</v>
      </c>
      <c r="B78" s="138" t="s">
        <v>145</v>
      </c>
      <c r="C78" s="179" t="s">
        <v>324</v>
      </c>
      <c r="D78" s="134" t="s">
        <v>30</v>
      </c>
      <c r="E78" s="134">
        <v>1617.96</v>
      </c>
      <c r="F78" s="135"/>
      <c r="H78" s="136"/>
      <c r="I78" s="153"/>
      <c r="J78" s="153"/>
    </row>
    <row r="79" spans="1:39" x14ac:dyDescent="0.25">
      <c r="A79" s="131" t="s">
        <v>146</v>
      </c>
      <c r="B79" s="138" t="s">
        <v>147</v>
      </c>
      <c r="C79" s="179" t="s">
        <v>324</v>
      </c>
      <c r="D79" s="134" t="s">
        <v>30</v>
      </c>
      <c r="E79" s="134">
        <v>1254.81</v>
      </c>
      <c r="F79" s="135"/>
      <c r="H79" s="136"/>
      <c r="I79" s="153"/>
      <c r="J79" s="153"/>
    </row>
    <row r="80" spans="1:39" x14ac:dyDescent="0.25">
      <c r="A80" s="131" t="s">
        <v>148</v>
      </c>
      <c r="B80" s="138" t="s">
        <v>149</v>
      </c>
      <c r="C80" s="179" t="s">
        <v>324</v>
      </c>
      <c r="D80" s="134" t="s">
        <v>30</v>
      </c>
      <c r="E80" s="134" t="s">
        <v>325</v>
      </c>
      <c r="F80" s="135"/>
      <c r="H80" s="136"/>
      <c r="I80" s="154"/>
      <c r="J80" s="153"/>
    </row>
    <row r="81" spans="1:10" ht="31.5" x14ac:dyDescent="0.25">
      <c r="A81" s="131" t="s">
        <v>150</v>
      </c>
      <c r="B81" s="138" t="s">
        <v>151</v>
      </c>
      <c r="C81" s="179" t="s">
        <v>152</v>
      </c>
      <c r="D81" s="150">
        <v>47228</v>
      </c>
      <c r="E81" s="134">
        <v>46808.791437</v>
      </c>
      <c r="F81" s="135"/>
      <c r="H81" s="136"/>
      <c r="I81" s="153"/>
      <c r="J81" s="153"/>
    </row>
    <row r="82" spans="1:10" x14ac:dyDescent="0.25">
      <c r="A82" s="131" t="s">
        <v>153</v>
      </c>
      <c r="B82" s="138" t="s">
        <v>143</v>
      </c>
      <c r="C82" s="179" t="s">
        <v>152</v>
      </c>
      <c r="D82" s="150">
        <v>6042</v>
      </c>
      <c r="E82" s="134">
        <v>6145.6489499999998</v>
      </c>
      <c r="F82" s="135"/>
      <c r="H82" s="136"/>
      <c r="I82" s="153"/>
      <c r="J82" s="153"/>
    </row>
    <row r="83" spans="1:10" x14ac:dyDescent="0.25">
      <c r="A83" s="131" t="s">
        <v>154</v>
      </c>
      <c r="B83" s="138" t="s">
        <v>145</v>
      </c>
      <c r="C83" s="179" t="s">
        <v>152</v>
      </c>
      <c r="D83" s="150">
        <v>3364</v>
      </c>
      <c r="E83" s="134">
        <v>3223.0577539999999</v>
      </c>
      <c r="F83" s="135"/>
      <c r="H83" s="136"/>
      <c r="I83" s="153"/>
      <c r="J83" s="153"/>
    </row>
    <row r="84" spans="1:10" x14ac:dyDescent="0.25">
      <c r="A84" s="131" t="s">
        <v>155</v>
      </c>
      <c r="B84" s="138" t="s">
        <v>147</v>
      </c>
      <c r="C84" s="179" t="s">
        <v>152</v>
      </c>
      <c r="D84" s="150">
        <v>14745</v>
      </c>
      <c r="E84" s="134">
        <v>14757.313334999999</v>
      </c>
      <c r="F84" s="135"/>
      <c r="H84" s="136"/>
      <c r="I84" s="153"/>
      <c r="J84" s="153"/>
    </row>
    <row r="85" spans="1:10" x14ac:dyDescent="0.25">
      <c r="A85" s="131" t="s">
        <v>156</v>
      </c>
      <c r="B85" s="138" t="s">
        <v>149</v>
      </c>
      <c r="C85" s="179" t="s">
        <v>152</v>
      </c>
      <c r="D85" s="150">
        <v>23078</v>
      </c>
      <c r="E85" s="134">
        <v>22682.771398000001</v>
      </c>
      <c r="F85" s="135"/>
      <c r="H85" s="136"/>
      <c r="I85" s="153"/>
      <c r="J85" s="153"/>
    </row>
    <row r="86" spans="1:10" x14ac:dyDescent="0.25">
      <c r="A86" s="131" t="s">
        <v>157</v>
      </c>
      <c r="B86" s="138" t="s">
        <v>158</v>
      </c>
      <c r="C86" s="179" t="s">
        <v>152</v>
      </c>
      <c r="D86" s="150">
        <v>62662</v>
      </c>
      <c r="E86" s="134">
        <v>69856.491999999998</v>
      </c>
      <c r="F86" s="135"/>
      <c r="H86" s="136"/>
      <c r="I86" s="153"/>
      <c r="J86" s="153"/>
    </row>
    <row r="87" spans="1:10" x14ac:dyDescent="0.25">
      <c r="A87" s="131" t="s">
        <v>159</v>
      </c>
      <c r="B87" s="138" t="s">
        <v>143</v>
      </c>
      <c r="C87" s="179" t="s">
        <v>152</v>
      </c>
      <c r="D87" s="150">
        <v>26471</v>
      </c>
      <c r="E87" s="134">
        <v>26661.199999999997</v>
      </c>
      <c r="F87" s="135"/>
      <c r="H87" s="136"/>
      <c r="I87" s="153"/>
      <c r="J87" s="153"/>
    </row>
    <row r="88" spans="1:10" x14ac:dyDescent="0.25">
      <c r="A88" s="131" t="s">
        <v>160</v>
      </c>
      <c r="B88" s="138" t="s">
        <v>145</v>
      </c>
      <c r="C88" s="179" t="s">
        <v>152</v>
      </c>
      <c r="D88" s="150">
        <v>18846</v>
      </c>
      <c r="E88" s="134">
        <v>18861.900000000001</v>
      </c>
      <c r="F88" s="135"/>
      <c r="H88" s="136"/>
      <c r="I88" s="153"/>
      <c r="J88" s="153"/>
    </row>
    <row r="89" spans="1:10" x14ac:dyDescent="0.25">
      <c r="A89" s="131" t="s">
        <v>161</v>
      </c>
      <c r="B89" s="138" t="s">
        <v>147</v>
      </c>
      <c r="C89" s="179" t="s">
        <v>152</v>
      </c>
      <c r="D89" s="150">
        <v>17345</v>
      </c>
      <c r="E89" s="134">
        <v>24333.392</v>
      </c>
      <c r="F89" s="135"/>
      <c r="H89" s="136"/>
      <c r="I89" s="153"/>
      <c r="J89" s="153"/>
    </row>
    <row r="90" spans="1:10" x14ac:dyDescent="0.25">
      <c r="A90" s="131" t="s">
        <v>162</v>
      </c>
      <c r="B90" s="138" t="s">
        <v>149</v>
      </c>
      <c r="C90" s="179" t="s">
        <v>152</v>
      </c>
      <c r="D90" s="150">
        <v>0</v>
      </c>
      <c r="E90" s="134">
        <v>0</v>
      </c>
      <c r="F90" s="135"/>
      <c r="H90" s="136"/>
      <c r="I90" s="153"/>
      <c r="J90" s="153"/>
    </row>
    <row r="91" spans="1:10" x14ac:dyDescent="0.25">
      <c r="A91" s="131" t="s">
        <v>163</v>
      </c>
      <c r="B91" s="138" t="s">
        <v>164</v>
      </c>
      <c r="C91" s="179" t="s">
        <v>165</v>
      </c>
      <c r="D91" s="150">
        <v>28613</v>
      </c>
      <c r="E91" s="134">
        <v>29263.088554935064</v>
      </c>
      <c r="F91" s="135"/>
      <c r="H91" s="136"/>
      <c r="I91" s="153"/>
      <c r="J91" s="153"/>
    </row>
    <row r="92" spans="1:10" x14ac:dyDescent="0.25">
      <c r="A92" s="131" t="s">
        <v>166</v>
      </c>
      <c r="B92" s="138" t="s">
        <v>143</v>
      </c>
      <c r="C92" s="179" t="s">
        <v>165</v>
      </c>
      <c r="D92" s="150">
        <v>3427</v>
      </c>
      <c r="E92" s="134">
        <v>3479.0662699999998</v>
      </c>
      <c r="F92" s="135"/>
      <c r="H92" s="136"/>
      <c r="I92" s="153"/>
      <c r="J92" s="153"/>
    </row>
    <row r="93" spans="1:10" x14ac:dyDescent="0.25">
      <c r="A93" s="131" t="s">
        <v>167</v>
      </c>
      <c r="B93" s="138" t="s">
        <v>145</v>
      </c>
      <c r="C93" s="179" t="s">
        <v>165</v>
      </c>
      <c r="D93" s="150">
        <v>2468</v>
      </c>
      <c r="E93" s="134">
        <v>2386.1914700000002</v>
      </c>
      <c r="F93" s="135"/>
      <c r="H93" s="136"/>
      <c r="I93" s="153"/>
      <c r="J93" s="153"/>
    </row>
    <row r="94" spans="1:10" x14ac:dyDescent="0.25">
      <c r="A94" s="131" t="s">
        <v>168</v>
      </c>
      <c r="B94" s="138" t="s">
        <v>147</v>
      </c>
      <c r="C94" s="179" t="s">
        <v>165</v>
      </c>
      <c r="D94" s="150">
        <v>11362</v>
      </c>
      <c r="E94" s="134">
        <v>11757.789628571427</v>
      </c>
      <c r="F94" s="135"/>
      <c r="H94" s="136"/>
      <c r="I94" s="153"/>
      <c r="J94" s="153"/>
    </row>
    <row r="95" spans="1:10" x14ac:dyDescent="0.25">
      <c r="A95" s="131" t="s">
        <v>169</v>
      </c>
      <c r="B95" s="138" t="s">
        <v>149</v>
      </c>
      <c r="C95" s="179" t="s">
        <v>165</v>
      </c>
      <c r="D95" s="150">
        <v>11355</v>
      </c>
      <c r="E95" s="134">
        <v>11640.041186363636</v>
      </c>
      <c r="F95" s="135"/>
      <c r="H95" s="136"/>
      <c r="I95" s="153"/>
      <c r="J95" s="153"/>
    </row>
    <row r="96" spans="1:10" x14ac:dyDescent="0.25">
      <c r="A96" s="131" t="s">
        <v>170</v>
      </c>
      <c r="B96" s="138" t="s">
        <v>171</v>
      </c>
      <c r="C96" s="179" t="s">
        <v>172</v>
      </c>
      <c r="D96" s="150" t="s">
        <v>30</v>
      </c>
      <c r="E96" s="155">
        <v>0.02</v>
      </c>
      <c r="F96" s="135"/>
      <c r="H96" s="136"/>
      <c r="I96" s="153"/>
      <c r="J96" s="153"/>
    </row>
    <row r="97" spans="1:104" ht="31.5" x14ac:dyDescent="0.25">
      <c r="A97" s="131" t="s">
        <v>173</v>
      </c>
      <c r="B97" s="138" t="s">
        <v>174</v>
      </c>
      <c r="C97" s="178" t="s">
        <v>21</v>
      </c>
      <c r="D97" s="150" t="s">
        <v>30</v>
      </c>
      <c r="E97" s="134">
        <v>1336552.5396100001</v>
      </c>
      <c r="F97" s="157"/>
      <c r="H97" s="136"/>
      <c r="I97" s="153"/>
      <c r="J97" s="153"/>
    </row>
    <row r="98" spans="1:104" ht="31.5" x14ac:dyDescent="0.25">
      <c r="A98" s="131" t="s">
        <v>175</v>
      </c>
      <c r="B98" s="132" t="s">
        <v>176</v>
      </c>
      <c r="C98" s="158" t="s">
        <v>21</v>
      </c>
      <c r="D98" s="150" t="s">
        <v>30</v>
      </c>
      <c r="E98" s="134">
        <v>558861.44701</v>
      </c>
      <c r="F98" s="135" t="s">
        <v>326</v>
      </c>
      <c r="H98" s="136"/>
    </row>
    <row r="99" spans="1:104" ht="31.5" x14ac:dyDescent="0.25">
      <c r="A99" s="131" t="s">
        <v>177</v>
      </c>
      <c r="B99" s="132" t="s">
        <v>178</v>
      </c>
      <c r="C99" s="130" t="s">
        <v>172</v>
      </c>
      <c r="D99" s="159" t="s">
        <v>179</v>
      </c>
      <c r="E99" s="159" t="s">
        <v>18</v>
      </c>
      <c r="F99" s="177" t="s">
        <v>18</v>
      </c>
    </row>
    <row r="100" spans="1:104" x14ac:dyDescent="0.25">
      <c r="G100" s="160"/>
    </row>
    <row r="101" spans="1:104" s="163" customFormat="1" ht="12" customHeight="1" x14ac:dyDescent="0.25">
      <c r="A101" s="161"/>
      <c r="B101" s="162" t="s">
        <v>180</v>
      </c>
      <c r="C101" s="161"/>
      <c r="D101" s="161"/>
      <c r="E101" s="161"/>
      <c r="F101" s="115"/>
      <c r="G101" s="160"/>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1"/>
      <c r="BR101" s="161"/>
      <c r="BS101" s="161"/>
      <c r="BT101" s="161"/>
      <c r="BU101" s="161"/>
      <c r="BV101" s="161"/>
      <c r="BW101" s="161"/>
      <c r="BX101" s="161"/>
      <c r="BY101" s="161"/>
      <c r="BZ101" s="161"/>
      <c r="CA101" s="161"/>
      <c r="CB101" s="161"/>
      <c r="CC101" s="161"/>
      <c r="CD101" s="161"/>
      <c r="CE101" s="161"/>
      <c r="CF101" s="161"/>
      <c r="CG101" s="161"/>
      <c r="CH101" s="161"/>
      <c r="CI101" s="161"/>
      <c r="CJ101" s="161"/>
      <c r="CK101" s="161"/>
      <c r="CL101" s="161"/>
      <c r="CM101" s="161"/>
      <c r="CN101" s="161"/>
      <c r="CO101" s="161"/>
      <c r="CP101" s="161"/>
      <c r="CQ101" s="161"/>
      <c r="CR101" s="161"/>
      <c r="CS101" s="161"/>
      <c r="CT101" s="161"/>
      <c r="CU101" s="161"/>
      <c r="CV101" s="161"/>
      <c r="CW101" s="161"/>
      <c r="CX101" s="161"/>
      <c r="CY101" s="161"/>
      <c r="CZ101" s="161"/>
    </row>
    <row r="102" spans="1:104" s="163" customFormat="1" ht="46.5" customHeight="1" x14ac:dyDescent="0.25">
      <c r="A102" s="356" t="s">
        <v>278</v>
      </c>
      <c r="B102" s="356"/>
      <c r="C102" s="356"/>
      <c r="D102" s="356"/>
      <c r="E102" s="356"/>
      <c r="F102" s="356"/>
      <c r="G102" s="164"/>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5"/>
      <c r="BR102" s="165"/>
      <c r="BS102" s="165"/>
      <c r="BT102" s="165"/>
      <c r="BU102" s="165"/>
      <c r="BV102" s="165"/>
      <c r="BW102" s="165"/>
      <c r="BX102" s="165"/>
      <c r="BY102" s="165"/>
      <c r="BZ102" s="165"/>
      <c r="CA102" s="165"/>
      <c r="CB102" s="165"/>
      <c r="CC102" s="165"/>
      <c r="CD102" s="165"/>
      <c r="CE102" s="165"/>
      <c r="CF102" s="165"/>
      <c r="CG102" s="165"/>
      <c r="CH102" s="165"/>
      <c r="CI102" s="165"/>
      <c r="CJ102" s="165"/>
      <c r="CK102" s="165"/>
      <c r="CL102" s="165"/>
      <c r="CM102" s="165"/>
      <c r="CN102" s="165"/>
      <c r="CO102" s="165"/>
      <c r="CP102" s="165"/>
      <c r="CQ102" s="165"/>
      <c r="CR102" s="165"/>
      <c r="CS102" s="165"/>
      <c r="CT102" s="165"/>
      <c r="CU102" s="165"/>
      <c r="CV102" s="165"/>
      <c r="CW102" s="165"/>
      <c r="CX102" s="165"/>
      <c r="CY102" s="165"/>
      <c r="CZ102" s="165"/>
    </row>
    <row r="103" spans="1:104" s="163" customFormat="1" ht="30.75" customHeight="1" x14ac:dyDescent="0.25">
      <c r="A103" s="356" t="s">
        <v>279</v>
      </c>
      <c r="B103" s="356"/>
      <c r="C103" s="356"/>
      <c r="D103" s="356"/>
      <c r="E103" s="356"/>
      <c r="F103" s="356"/>
      <c r="G103" s="166"/>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5"/>
      <c r="BR103" s="165"/>
      <c r="BS103" s="165"/>
      <c r="BT103" s="165"/>
      <c r="BU103" s="165"/>
      <c r="BV103" s="165"/>
      <c r="BW103" s="165"/>
      <c r="BX103" s="165"/>
      <c r="BY103" s="165"/>
      <c r="BZ103" s="165"/>
      <c r="CA103" s="165"/>
      <c r="CB103" s="165"/>
      <c r="CC103" s="165"/>
      <c r="CD103" s="165"/>
      <c r="CE103" s="165"/>
      <c r="CF103" s="165"/>
      <c r="CG103" s="165"/>
      <c r="CH103" s="165"/>
      <c r="CI103" s="165"/>
      <c r="CJ103" s="165"/>
      <c r="CK103" s="165"/>
      <c r="CL103" s="165"/>
      <c r="CM103" s="165"/>
      <c r="CN103" s="165"/>
      <c r="CO103" s="165"/>
      <c r="CP103" s="165"/>
      <c r="CQ103" s="165"/>
      <c r="CR103" s="165"/>
      <c r="CS103" s="165"/>
      <c r="CT103" s="165"/>
      <c r="CU103" s="165"/>
      <c r="CV103" s="165"/>
      <c r="CW103" s="165"/>
      <c r="CX103" s="165"/>
      <c r="CY103" s="165"/>
      <c r="CZ103" s="165"/>
    </row>
    <row r="104" spans="1:104" s="169" customFormat="1" ht="55.5" customHeight="1" x14ac:dyDescent="0.25">
      <c r="A104" s="357" t="s">
        <v>327</v>
      </c>
      <c r="B104" s="357"/>
      <c r="C104" s="357"/>
      <c r="D104" s="357"/>
      <c r="E104" s="357"/>
      <c r="F104" s="357"/>
      <c r="G104" s="168"/>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row>
    <row r="105" spans="1:104" s="163" customFormat="1" ht="36" customHeight="1" x14ac:dyDescent="0.25">
      <c r="A105" s="348" t="s">
        <v>281</v>
      </c>
      <c r="B105" s="348"/>
      <c r="C105" s="348"/>
      <c r="D105" s="348"/>
      <c r="E105" s="348"/>
      <c r="F105" s="348"/>
      <c r="G105" s="170"/>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c r="BC105" s="171"/>
      <c r="BD105" s="171"/>
      <c r="BE105" s="171"/>
      <c r="BF105" s="171"/>
      <c r="BG105" s="171"/>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71"/>
      <c r="CD105" s="171"/>
      <c r="CE105" s="171"/>
      <c r="CF105" s="171"/>
      <c r="CG105" s="171"/>
      <c r="CH105" s="171"/>
      <c r="CI105" s="171"/>
      <c r="CJ105" s="171"/>
      <c r="CK105" s="171"/>
      <c r="CL105" s="171"/>
      <c r="CM105" s="171"/>
      <c r="CN105" s="171"/>
      <c r="CO105" s="171"/>
      <c r="CP105" s="171"/>
      <c r="CQ105" s="171"/>
      <c r="CR105" s="171"/>
      <c r="CS105" s="171"/>
      <c r="CT105" s="171"/>
      <c r="CU105" s="171"/>
      <c r="CV105" s="171"/>
      <c r="CW105" s="171"/>
      <c r="CX105" s="171"/>
      <c r="CY105" s="171"/>
      <c r="CZ105" s="171"/>
    </row>
    <row r="106" spans="1:104" s="163" customFormat="1" ht="44.25" customHeight="1" x14ac:dyDescent="0.25">
      <c r="A106" s="348" t="s">
        <v>282</v>
      </c>
      <c r="B106" s="348"/>
      <c r="C106" s="348"/>
      <c r="D106" s="348"/>
      <c r="E106" s="348"/>
      <c r="F106" s="348"/>
      <c r="G106" s="170"/>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c r="BC106" s="171"/>
      <c r="BD106" s="171"/>
      <c r="BE106" s="171"/>
      <c r="BF106" s="171"/>
      <c r="BG106" s="171"/>
      <c r="BH106" s="171"/>
      <c r="BI106" s="171"/>
      <c r="BJ106" s="171"/>
      <c r="BK106" s="171"/>
      <c r="BL106" s="171"/>
      <c r="BM106" s="171"/>
      <c r="BN106" s="171"/>
      <c r="BO106" s="171"/>
      <c r="BP106" s="171"/>
      <c r="BQ106" s="171"/>
      <c r="BR106" s="171"/>
      <c r="BS106" s="171"/>
      <c r="BT106" s="171"/>
      <c r="BU106" s="171"/>
      <c r="BV106" s="171"/>
      <c r="BW106" s="171"/>
      <c r="BX106" s="171"/>
      <c r="BY106" s="171"/>
      <c r="BZ106" s="171"/>
      <c r="CA106" s="171"/>
      <c r="CB106" s="171"/>
      <c r="CC106" s="171"/>
      <c r="CD106" s="171"/>
      <c r="CE106" s="171"/>
      <c r="CF106" s="171"/>
      <c r="CG106" s="171"/>
      <c r="CH106" s="171"/>
      <c r="CI106" s="171"/>
      <c r="CJ106" s="171"/>
      <c r="CK106" s="171"/>
      <c r="CL106" s="171"/>
      <c r="CM106" s="171"/>
      <c r="CN106" s="171"/>
      <c r="CO106" s="171"/>
      <c r="CP106" s="171"/>
      <c r="CQ106" s="171"/>
      <c r="CR106" s="171"/>
      <c r="CS106" s="171"/>
      <c r="CT106" s="171"/>
      <c r="CU106" s="171"/>
      <c r="CV106" s="171"/>
      <c r="CW106" s="171"/>
      <c r="CX106" s="171"/>
      <c r="CY106" s="171"/>
      <c r="CZ106" s="171"/>
    </row>
  </sheetData>
  <mergeCells count="12">
    <mergeCell ref="A106:F106"/>
    <mergeCell ref="A6:F6"/>
    <mergeCell ref="A7:F7"/>
    <mergeCell ref="A8:F8"/>
    <mergeCell ref="A9:F9"/>
    <mergeCell ref="A16:A17"/>
    <mergeCell ref="B16:B17"/>
    <mergeCell ref="D16:E16"/>
    <mergeCell ref="A102:F102"/>
    <mergeCell ref="A103:F103"/>
    <mergeCell ref="A104:F104"/>
    <mergeCell ref="A105:F105"/>
  </mergeCells>
  <pageMargins left="0.70866141732283472" right="0.70866141732283472" top="0.74803149606299213" bottom="0.74803149606299213" header="0.31496062992125984" footer="0.31496062992125984"/>
  <pageSetup paperSize="9" scale="21" orientation="portrait" r:id="rId1"/>
  <rowBreaks count="1" manualBreakCount="1">
    <brk id="43" max="5" man="1"/>
  </rowBreaks>
  <colBreaks count="1" manualBreakCount="1">
    <brk id="3" max="10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06"/>
  <sheetViews>
    <sheetView tabSelected="1" view="pageBreakPreview" zoomScale="71" zoomScaleNormal="100" zoomScaleSheetLayoutView="71" workbookViewId="0">
      <selection activeCell="B3" sqref="B3"/>
    </sheetView>
  </sheetViews>
  <sheetFormatPr defaultColWidth="0.85546875" defaultRowHeight="15" x14ac:dyDescent="0.25"/>
  <cols>
    <col min="1" max="1" width="13" style="275" customWidth="1"/>
    <col min="2" max="2" width="67.140625" style="275" customWidth="1"/>
    <col min="3" max="3" width="11" style="275" customWidth="1"/>
    <col min="4" max="4" width="20.7109375" style="275" customWidth="1"/>
    <col min="5" max="5" width="19" style="275" customWidth="1"/>
    <col min="6" max="6" width="63.28515625" style="275" customWidth="1"/>
    <col min="7" max="244" width="0.85546875" style="275"/>
    <col min="245" max="245" width="8.85546875" style="275" customWidth="1"/>
    <col min="246" max="246" width="44" style="275" customWidth="1"/>
    <col min="247" max="247" width="11" style="275" customWidth="1"/>
    <col min="248" max="248" width="12.7109375" style="275" customWidth="1"/>
    <col min="249" max="249" width="12.5703125" style="275" customWidth="1"/>
    <col min="250" max="250" width="27.5703125" style="275" customWidth="1"/>
    <col min="251" max="251" width="0" style="275" hidden="1" customWidth="1"/>
    <col min="252" max="500" width="0.85546875" style="275"/>
    <col min="501" max="501" width="8.85546875" style="275" customWidth="1"/>
    <col min="502" max="502" width="44" style="275" customWidth="1"/>
    <col min="503" max="503" width="11" style="275" customWidth="1"/>
    <col min="504" max="504" width="12.7109375" style="275" customWidth="1"/>
    <col min="505" max="505" width="12.5703125" style="275" customWidth="1"/>
    <col min="506" max="506" width="27.5703125" style="275" customWidth="1"/>
    <col min="507" max="507" width="0" style="275" hidden="1" customWidth="1"/>
    <col min="508" max="756" width="0.85546875" style="275"/>
    <col min="757" max="757" width="8.85546875" style="275" customWidth="1"/>
    <col min="758" max="758" width="44" style="275" customWidth="1"/>
    <col min="759" max="759" width="11" style="275" customWidth="1"/>
    <col min="760" max="760" width="12.7109375" style="275" customWidth="1"/>
    <col min="761" max="761" width="12.5703125" style="275" customWidth="1"/>
    <col min="762" max="762" width="27.5703125" style="275" customWidth="1"/>
    <col min="763" max="763" width="0" style="275" hidden="1" customWidth="1"/>
    <col min="764" max="1012" width="0.85546875" style="275"/>
    <col min="1013" max="1013" width="8.85546875" style="275" customWidth="1"/>
    <col min="1014" max="1014" width="44" style="275" customWidth="1"/>
    <col min="1015" max="1015" width="11" style="275" customWidth="1"/>
    <col min="1016" max="1016" width="12.7109375" style="275" customWidth="1"/>
    <col min="1017" max="1017" width="12.5703125" style="275" customWidth="1"/>
    <col min="1018" max="1018" width="27.5703125" style="275" customWidth="1"/>
    <col min="1019" max="1019" width="0" style="275" hidden="1" customWidth="1"/>
    <col min="1020" max="1268" width="0.85546875" style="275"/>
    <col min="1269" max="1269" width="8.85546875" style="275" customWidth="1"/>
    <col min="1270" max="1270" width="44" style="275" customWidth="1"/>
    <col min="1271" max="1271" width="11" style="275" customWidth="1"/>
    <col min="1272" max="1272" width="12.7109375" style="275" customWidth="1"/>
    <col min="1273" max="1273" width="12.5703125" style="275" customWidth="1"/>
    <col min="1274" max="1274" width="27.5703125" style="275" customWidth="1"/>
    <col min="1275" max="1275" width="0" style="275" hidden="1" customWidth="1"/>
    <col min="1276" max="1524" width="0.85546875" style="275"/>
    <col min="1525" max="1525" width="8.85546875" style="275" customWidth="1"/>
    <col min="1526" max="1526" width="44" style="275" customWidth="1"/>
    <col min="1527" max="1527" width="11" style="275" customWidth="1"/>
    <col min="1528" max="1528" width="12.7109375" style="275" customWidth="1"/>
    <col min="1529" max="1529" width="12.5703125" style="275" customWidth="1"/>
    <col min="1530" max="1530" width="27.5703125" style="275" customWidth="1"/>
    <col min="1531" max="1531" width="0" style="275" hidden="1" customWidth="1"/>
    <col min="1532" max="1780" width="0.85546875" style="275"/>
    <col min="1781" max="1781" width="8.85546875" style="275" customWidth="1"/>
    <col min="1782" max="1782" width="44" style="275" customWidth="1"/>
    <col min="1783" max="1783" width="11" style="275" customWidth="1"/>
    <col min="1784" max="1784" width="12.7109375" style="275" customWidth="1"/>
    <col min="1785" max="1785" width="12.5703125" style="275" customWidth="1"/>
    <col min="1786" max="1786" width="27.5703125" style="275" customWidth="1"/>
    <col min="1787" max="1787" width="0" style="275" hidden="1" customWidth="1"/>
    <col min="1788" max="2036" width="0.85546875" style="275"/>
    <col min="2037" max="2037" width="8.85546875" style="275" customWidth="1"/>
    <col min="2038" max="2038" width="44" style="275" customWidth="1"/>
    <col min="2039" max="2039" width="11" style="275" customWidth="1"/>
    <col min="2040" max="2040" width="12.7109375" style="275" customWidth="1"/>
    <col min="2041" max="2041" width="12.5703125" style="275" customWidth="1"/>
    <col min="2042" max="2042" width="27.5703125" style="275" customWidth="1"/>
    <col min="2043" max="2043" width="0" style="275" hidden="1" customWidth="1"/>
    <col min="2044" max="2292" width="0.85546875" style="275"/>
    <col min="2293" max="2293" width="8.85546875" style="275" customWidth="1"/>
    <col min="2294" max="2294" width="44" style="275" customWidth="1"/>
    <col min="2295" max="2295" width="11" style="275" customWidth="1"/>
    <col min="2296" max="2296" width="12.7109375" style="275" customWidth="1"/>
    <col min="2297" max="2297" width="12.5703125" style="275" customWidth="1"/>
    <col min="2298" max="2298" width="27.5703125" style="275" customWidth="1"/>
    <col min="2299" max="2299" width="0" style="275" hidden="1" customWidth="1"/>
    <col min="2300" max="2548" width="0.85546875" style="275"/>
    <col min="2549" max="2549" width="8.85546875" style="275" customWidth="1"/>
    <col min="2550" max="2550" width="44" style="275" customWidth="1"/>
    <col min="2551" max="2551" width="11" style="275" customWidth="1"/>
    <col min="2552" max="2552" width="12.7109375" style="275" customWidth="1"/>
    <col min="2553" max="2553" width="12.5703125" style="275" customWidth="1"/>
    <col min="2554" max="2554" width="27.5703125" style="275" customWidth="1"/>
    <col min="2555" max="2555" width="0" style="275" hidden="1" customWidth="1"/>
    <col min="2556" max="2804" width="0.85546875" style="275"/>
    <col min="2805" max="2805" width="8.85546875" style="275" customWidth="1"/>
    <col min="2806" max="2806" width="44" style="275" customWidth="1"/>
    <col min="2807" max="2807" width="11" style="275" customWidth="1"/>
    <col min="2808" max="2808" width="12.7109375" style="275" customWidth="1"/>
    <col min="2809" max="2809" width="12.5703125" style="275" customWidth="1"/>
    <col min="2810" max="2810" width="27.5703125" style="275" customWidth="1"/>
    <col min="2811" max="2811" width="0" style="275" hidden="1" customWidth="1"/>
    <col min="2812" max="3060" width="0.85546875" style="275"/>
    <col min="3061" max="3061" width="8.85546875" style="275" customWidth="1"/>
    <col min="3062" max="3062" width="44" style="275" customWidth="1"/>
    <col min="3063" max="3063" width="11" style="275" customWidth="1"/>
    <col min="3064" max="3064" width="12.7109375" style="275" customWidth="1"/>
    <col min="3065" max="3065" width="12.5703125" style="275" customWidth="1"/>
    <col min="3066" max="3066" width="27.5703125" style="275" customWidth="1"/>
    <col min="3067" max="3067" width="0" style="275" hidden="1" customWidth="1"/>
    <col min="3068" max="3316" width="0.85546875" style="275"/>
    <col min="3317" max="3317" width="8.85546875" style="275" customWidth="1"/>
    <col min="3318" max="3318" width="44" style="275" customWidth="1"/>
    <col min="3319" max="3319" width="11" style="275" customWidth="1"/>
    <col min="3320" max="3320" width="12.7109375" style="275" customWidth="1"/>
    <col min="3321" max="3321" width="12.5703125" style="275" customWidth="1"/>
    <col min="3322" max="3322" width="27.5703125" style="275" customWidth="1"/>
    <col min="3323" max="3323" width="0" style="275" hidden="1" customWidth="1"/>
    <col min="3324" max="3572" width="0.85546875" style="275"/>
    <col min="3573" max="3573" width="8.85546875" style="275" customWidth="1"/>
    <col min="3574" max="3574" width="44" style="275" customWidth="1"/>
    <col min="3575" max="3575" width="11" style="275" customWidth="1"/>
    <col min="3576" max="3576" width="12.7109375" style="275" customWidth="1"/>
    <col min="3577" max="3577" width="12.5703125" style="275" customWidth="1"/>
    <col min="3578" max="3578" width="27.5703125" style="275" customWidth="1"/>
    <col min="3579" max="3579" width="0" style="275" hidden="1" customWidth="1"/>
    <col min="3580" max="3828" width="0.85546875" style="275"/>
    <col min="3829" max="3829" width="8.85546875" style="275" customWidth="1"/>
    <col min="3830" max="3830" width="44" style="275" customWidth="1"/>
    <col min="3831" max="3831" width="11" style="275" customWidth="1"/>
    <col min="3832" max="3832" width="12.7109375" style="275" customWidth="1"/>
    <col min="3833" max="3833" width="12.5703125" style="275" customWidth="1"/>
    <col min="3834" max="3834" width="27.5703125" style="275" customWidth="1"/>
    <col min="3835" max="3835" width="0" style="275" hidden="1" customWidth="1"/>
    <col min="3836" max="4084" width="0.85546875" style="275"/>
    <col min="4085" max="4085" width="8.85546875" style="275" customWidth="1"/>
    <col min="4086" max="4086" width="44" style="275" customWidth="1"/>
    <col min="4087" max="4087" width="11" style="275" customWidth="1"/>
    <col min="4088" max="4088" width="12.7109375" style="275" customWidth="1"/>
    <col min="4089" max="4089" width="12.5703125" style="275" customWidth="1"/>
    <col min="4090" max="4090" width="27.5703125" style="275" customWidth="1"/>
    <col min="4091" max="4091" width="0" style="275" hidden="1" customWidth="1"/>
    <col min="4092" max="4340" width="0.85546875" style="275"/>
    <col min="4341" max="4341" width="8.85546875" style="275" customWidth="1"/>
    <col min="4342" max="4342" width="44" style="275" customWidth="1"/>
    <col min="4343" max="4343" width="11" style="275" customWidth="1"/>
    <col min="4344" max="4344" width="12.7109375" style="275" customWidth="1"/>
    <col min="4345" max="4345" width="12.5703125" style="275" customWidth="1"/>
    <col min="4346" max="4346" width="27.5703125" style="275" customWidth="1"/>
    <col min="4347" max="4347" width="0" style="275" hidden="1" customWidth="1"/>
    <col min="4348" max="4596" width="0.85546875" style="275"/>
    <col min="4597" max="4597" width="8.85546875" style="275" customWidth="1"/>
    <col min="4598" max="4598" width="44" style="275" customWidth="1"/>
    <col min="4599" max="4599" width="11" style="275" customWidth="1"/>
    <col min="4600" max="4600" width="12.7109375" style="275" customWidth="1"/>
    <col min="4601" max="4601" width="12.5703125" style="275" customWidth="1"/>
    <col min="4602" max="4602" width="27.5703125" style="275" customWidth="1"/>
    <col min="4603" max="4603" width="0" style="275" hidden="1" customWidth="1"/>
    <col min="4604" max="4852" width="0.85546875" style="275"/>
    <col min="4853" max="4853" width="8.85546875" style="275" customWidth="1"/>
    <col min="4854" max="4854" width="44" style="275" customWidth="1"/>
    <col min="4855" max="4855" width="11" style="275" customWidth="1"/>
    <col min="4856" max="4856" width="12.7109375" style="275" customWidth="1"/>
    <col min="4857" max="4857" width="12.5703125" style="275" customWidth="1"/>
    <col min="4858" max="4858" width="27.5703125" style="275" customWidth="1"/>
    <col min="4859" max="4859" width="0" style="275" hidden="1" customWidth="1"/>
    <col min="4860" max="5108" width="0.85546875" style="275"/>
    <col min="5109" max="5109" width="8.85546875" style="275" customWidth="1"/>
    <col min="5110" max="5110" width="44" style="275" customWidth="1"/>
    <col min="5111" max="5111" width="11" style="275" customWidth="1"/>
    <col min="5112" max="5112" width="12.7109375" style="275" customWidth="1"/>
    <col min="5113" max="5113" width="12.5703125" style="275" customWidth="1"/>
    <col min="5114" max="5114" width="27.5703125" style="275" customWidth="1"/>
    <col min="5115" max="5115" width="0" style="275" hidden="1" customWidth="1"/>
    <col min="5116" max="5364" width="0.85546875" style="275"/>
    <col min="5365" max="5365" width="8.85546875" style="275" customWidth="1"/>
    <col min="5366" max="5366" width="44" style="275" customWidth="1"/>
    <col min="5367" max="5367" width="11" style="275" customWidth="1"/>
    <col min="5368" max="5368" width="12.7109375" style="275" customWidth="1"/>
    <col min="5369" max="5369" width="12.5703125" style="275" customWidth="1"/>
    <col min="5370" max="5370" width="27.5703125" style="275" customWidth="1"/>
    <col min="5371" max="5371" width="0" style="275" hidden="1" customWidth="1"/>
    <col min="5372" max="5620" width="0.85546875" style="275"/>
    <col min="5621" max="5621" width="8.85546875" style="275" customWidth="1"/>
    <col min="5622" max="5622" width="44" style="275" customWidth="1"/>
    <col min="5623" max="5623" width="11" style="275" customWidth="1"/>
    <col min="5624" max="5624" width="12.7109375" style="275" customWidth="1"/>
    <col min="5625" max="5625" width="12.5703125" style="275" customWidth="1"/>
    <col min="5626" max="5626" width="27.5703125" style="275" customWidth="1"/>
    <col min="5627" max="5627" width="0" style="275" hidden="1" customWidth="1"/>
    <col min="5628" max="5876" width="0.85546875" style="275"/>
    <col min="5877" max="5877" width="8.85546875" style="275" customWidth="1"/>
    <col min="5878" max="5878" width="44" style="275" customWidth="1"/>
    <col min="5879" max="5879" width="11" style="275" customWidth="1"/>
    <col min="5880" max="5880" width="12.7109375" style="275" customWidth="1"/>
    <col min="5881" max="5881" width="12.5703125" style="275" customWidth="1"/>
    <col min="5882" max="5882" width="27.5703125" style="275" customWidth="1"/>
    <col min="5883" max="5883" width="0" style="275" hidden="1" customWidth="1"/>
    <col min="5884" max="6132" width="0.85546875" style="275"/>
    <col min="6133" max="6133" width="8.85546875" style="275" customWidth="1"/>
    <col min="6134" max="6134" width="44" style="275" customWidth="1"/>
    <col min="6135" max="6135" width="11" style="275" customWidth="1"/>
    <col min="6136" max="6136" width="12.7109375" style="275" customWidth="1"/>
    <col min="6137" max="6137" width="12.5703125" style="275" customWidth="1"/>
    <col min="6138" max="6138" width="27.5703125" style="275" customWidth="1"/>
    <col min="6139" max="6139" width="0" style="275" hidden="1" customWidth="1"/>
    <col min="6140" max="6388" width="0.85546875" style="275"/>
    <col min="6389" max="6389" width="8.85546875" style="275" customWidth="1"/>
    <col min="6390" max="6390" width="44" style="275" customWidth="1"/>
    <col min="6391" max="6391" width="11" style="275" customWidth="1"/>
    <col min="6392" max="6392" width="12.7109375" style="275" customWidth="1"/>
    <col min="6393" max="6393" width="12.5703125" style="275" customWidth="1"/>
    <col min="6394" max="6394" width="27.5703125" style="275" customWidth="1"/>
    <col min="6395" max="6395" width="0" style="275" hidden="1" customWidth="1"/>
    <col min="6396" max="6644" width="0.85546875" style="275"/>
    <col min="6645" max="6645" width="8.85546875" style="275" customWidth="1"/>
    <col min="6646" max="6646" width="44" style="275" customWidth="1"/>
    <col min="6647" max="6647" width="11" style="275" customWidth="1"/>
    <col min="6648" max="6648" width="12.7109375" style="275" customWidth="1"/>
    <col min="6649" max="6649" width="12.5703125" style="275" customWidth="1"/>
    <col min="6650" max="6650" width="27.5703125" style="275" customWidth="1"/>
    <col min="6651" max="6651" width="0" style="275" hidden="1" customWidth="1"/>
    <col min="6652" max="6900" width="0.85546875" style="275"/>
    <col min="6901" max="6901" width="8.85546875" style="275" customWidth="1"/>
    <col min="6902" max="6902" width="44" style="275" customWidth="1"/>
    <col min="6903" max="6903" width="11" style="275" customWidth="1"/>
    <col min="6904" max="6904" width="12.7109375" style="275" customWidth="1"/>
    <col min="6905" max="6905" width="12.5703125" style="275" customWidth="1"/>
    <col min="6906" max="6906" width="27.5703125" style="275" customWidth="1"/>
    <col min="6907" max="6907" width="0" style="275" hidden="1" customWidth="1"/>
    <col min="6908" max="7156" width="0.85546875" style="275"/>
    <col min="7157" max="7157" width="8.85546875" style="275" customWidth="1"/>
    <col min="7158" max="7158" width="44" style="275" customWidth="1"/>
    <col min="7159" max="7159" width="11" style="275" customWidth="1"/>
    <col min="7160" max="7160" width="12.7109375" style="275" customWidth="1"/>
    <col min="7161" max="7161" width="12.5703125" style="275" customWidth="1"/>
    <col min="7162" max="7162" width="27.5703125" style="275" customWidth="1"/>
    <col min="7163" max="7163" width="0" style="275" hidden="1" customWidth="1"/>
    <col min="7164" max="7412" width="0.85546875" style="275"/>
    <col min="7413" max="7413" width="8.85546875" style="275" customWidth="1"/>
    <col min="7414" max="7414" width="44" style="275" customWidth="1"/>
    <col min="7415" max="7415" width="11" style="275" customWidth="1"/>
    <col min="7416" max="7416" width="12.7109375" style="275" customWidth="1"/>
    <col min="7417" max="7417" width="12.5703125" style="275" customWidth="1"/>
    <col min="7418" max="7418" width="27.5703125" style="275" customWidth="1"/>
    <col min="7419" max="7419" width="0" style="275" hidden="1" customWidth="1"/>
    <col min="7420" max="7668" width="0.85546875" style="275"/>
    <col min="7669" max="7669" width="8.85546875" style="275" customWidth="1"/>
    <col min="7670" max="7670" width="44" style="275" customWidth="1"/>
    <col min="7671" max="7671" width="11" style="275" customWidth="1"/>
    <col min="7672" max="7672" width="12.7109375" style="275" customWidth="1"/>
    <col min="7673" max="7673" width="12.5703125" style="275" customWidth="1"/>
    <col min="7674" max="7674" width="27.5703125" style="275" customWidth="1"/>
    <col min="7675" max="7675" width="0" style="275" hidden="1" customWidth="1"/>
    <col min="7676" max="7924" width="0.85546875" style="275"/>
    <col min="7925" max="7925" width="8.85546875" style="275" customWidth="1"/>
    <col min="7926" max="7926" width="44" style="275" customWidth="1"/>
    <col min="7927" max="7927" width="11" style="275" customWidth="1"/>
    <col min="7928" max="7928" width="12.7109375" style="275" customWidth="1"/>
    <col min="7929" max="7929" width="12.5703125" style="275" customWidth="1"/>
    <col min="7930" max="7930" width="27.5703125" style="275" customWidth="1"/>
    <col min="7931" max="7931" width="0" style="275" hidden="1" customWidth="1"/>
    <col min="7932" max="8180" width="0.85546875" style="275"/>
    <col min="8181" max="8181" width="8.85546875" style="275" customWidth="1"/>
    <col min="8182" max="8182" width="44" style="275" customWidth="1"/>
    <col min="8183" max="8183" width="11" style="275" customWidth="1"/>
    <col min="8184" max="8184" width="12.7109375" style="275" customWidth="1"/>
    <col min="8185" max="8185" width="12.5703125" style="275" customWidth="1"/>
    <col min="8186" max="8186" width="27.5703125" style="275" customWidth="1"/>
    <col min="8187" max="8187" width="0" style="275" hidden="1" customWidth="1"/>
    <col min="8188" max="8436" width="0.85546875" style="275"/>
    <col min="8437" max="8437" width="8.85546875" style="275" customWidth="1"/>
    <col min="8438" max="8438" width="44" style="275" customWidth="1"/>
    <col min="8439" max="8439" width="11" style="275" customWidth="1"/>
    <col min="8440" max="8440" width="12.7109375" style="275" customWidth="1"/>
    <col min="8441" max="8441" width="12.5703125" style="275" customWidth="1"/>
    <col min="8442" max="8442" width="27.5703125" style="275" customWidth="1"/>
    <col min="8443" max="8443" width="0" style="275" hidden="1" customWidth="1"/>
    <col min="8444" max="8692" width="0.85546875" style="275"/>
    <col min="8693" max="8693" width="8.85546875" style="275" customWidth="1"/>
    <col min="8694" max="8694" width="44" style="275" customWidth="1"/>
    <col min="8695" max="8695" width="11" style="275" customWidth="1"/>
    <col min="8696" max="8696" width="12.7109375" style="275" customWidth="1"/>
    <col min="8697" max="8697" width="12.5703125" style="275" customWidth="1"/>
    <col min="8698" max="8698" width="27.5703125" style="275" customWidth="1"/>
    <col min="8699" max="8699" width="0" style="275" hidden="1" customWidth="1"/>
    <col min="8700" max="8948" width="0.85546875" style="275"/>
    <col min="8949" max="8949" width="8.85546875" style="275" customWidth="1"/>
    <col min="8950" max="8950" width="44" style="275" customWidth="1"/>
    <col min="8951" max="8951" width="11" style="275" customWidth="1"/>
    <col min="8952" max="8952" width="12.7109375" style="275" customWidth="1"/>
    <col min="8953" max="8953" width="12.5703125" style="275" customWidth="1"/>
    <col min="8954" max="8954" width="27.5703125" style="275" customWidth="1"/>
    <col min="8955" max="8955" width="0" style="275" hidden="1" customWidth="1"/>
    <col min="8956" max="9204" width="0.85546875" style="275"/>
    <col min="9205" max="9205" width="8.85546875" style="275" customWidth="1"/>
    <col min="9206" max="9206" width="44" style="275" customWidth="1"/>
    <col min="9207" max="9207" width="11" style="275" customWidth="1"/>
    <col min="9208" max="9208" width="12.7109375" style="275" customWidth="1"/>
    <col min="9209" max="9209" width="12.5703125" style="275" customWidth="1"/>
    <col min="9210" max="9210" width="27.5703125" style="275" customWidth="1"/>
    <col min="9211" max="9211" width="0" style="275" hidden="1" customWidth="1"/>
    <col min="9212" max="9460" width="0.85546875" style="275"/>
    <col min="9461" max="9461" width="8.85546875" style="275" customWidth="1"/>
    <col min="9462" max="9462" width="44" style="275" customWidth="1"/>
    <col min="9463" max="9463" width="11" style="275" customWidth="1"/>
    <col min="9464" max="9464" width="12.7109375" style="275" customWidth="1"/>
    <col min="9465" max="9465" width="12.5703125" style="275" customWidth="1"/>
    <col min="9466" max="9466" width="27.5703125" style="275" customWidth="1"/>
    <col min="9467" max="9467" width="0" style="275" hidden="1" customWidth="1"/>
    <col min="9468" max="9716" width="0.85546875" style="275"/>
    <col min="9717" max="9717" width="8.85546875" style="275" customWidth="1"/>
    <col min="9718" max="9718" width="44" style="275" customWidth="1"/>
    <col min="9719" max="9719" width="11" style="275" customWidth="1"/>
    <col min="9720" max="9720" width="12.7109375" style="275" customWidth="1"/>
    <col min="9721" max="9721" width="12.5703125" style="275" customWidth="1"/>
    <col min="9722" max="9722" width="27.5703125" style="275" customWidth="1"/>
    <col min="9723" max="9723" width="0" style="275" hidden="1" customWidth="1"/>
    <col min="9724" max="9972" width="0.85546875" style="275"/>
    <col min="9973" max="9973" width="8.85546875" style="275" customWidth="1"/>
    <col min="9974" max="9974" width="44" style="275" customWidth="1"/>
    <col min="9975" max="9975" width="11" style="275" customWidth="1"/>
    <col min="9976" max="9976" width="12.7109375" style="275" customWidth="1"/>
    <col min="9977" max="9977" width="12.5703125" style="275" customWidth="1"/>
    <col min="9978" max="9978" width="27.5703125" style="275" customWidth="1"/>
    <col min="9979" max="9979" width="0" style="275" hidden="1" customWidth="1"/>
    <col min="9980" max="10228" width="0.85546875" style="275"/>
    <col min="10229" max="10229" width="8.85546875" style="275" customWidth="1"/>
    <col min="10230" max="10230" width="44" style="275" customWidth="1"/>
    <col min="10231" max="10231" width="11" style="275" customWidth="1"/>
    <col min="10232" max="10232" width="12.7109375" style="275" customWidth="1"/>
    <col min="10233" max="10233" width="12.5703125" style="275" customWidth="1"/>
    <col min="10234" max="10234" width="27.5703125" style="275" customWidth="1"/>
    <col min="10235" max="10235" width="0" style="275" hidden="1" customWidth="1"/>
    <col min="10236" max="10484" width="0.85546875" style="275"/>
    <col min="10485" max="10485" width="8.85546875" style="275" customWidth="1"/>
    <col min="10486" max="10486" width="44" style="275" customWidth="1"/>
    <col min="10487" max="10487" width="11" style="275" customWidth="1"/>
    <col min="10488" max="10488" width="12.7109375" style="275" customWidth="1"/>
    <col min="10489" max="10489" width="12.5703125" style="275" customWidth="1"/>
    <col min="10490" max="10490" width="27.5703125" style="275" customWidth="1"/>
    <col min="10491" max="10491" width="0" style="275" hidden="1" customWidth="1"/>
    <col min="10492" max="10740" width="0.85546875" style="275"/>
    <col min="10741" max="10741" width="8.85546875" style="275" customWidth="1"/>
    <col min="10742" max="10742" width="44" style="275" customWidth="1"/>
    <col min="10743" max="10743" width="11" style="275" customWidth="1"/>
    <col min="10744" max="10744" width="12.7109375" style="275" customWidth="1"/>
    <col min="10745" max="10745" width="12.5703125" style="275" customWidth="1"/>
    <col min="10746" max="10746" width="27.5703125" style="275" customWidth="1"/>
    <col min="10747" max="10747" width="0" style="275" hidden="1" customWidth="1"/>
    <col min="10748" max="10996" width="0.85546875" style="275"/>
    <col min="10997" max="10997" width="8.85546875" style="275" customWidth="1"/>
    <col min="10998" max="10998" width="44" style="275" customWidth="1"/>
    <col min="10999" max="10999" width="11" style="275" customWidth="1"/>
    <col min="11000" max="11000" width="12.7109375" style="275" customWidth="1"/>
    <col min="11001" max="11001" width="12.5703125" style="275" customWidth="1"/>
    <col min="11002" max="11002" width="27.5703125" style="275" customWidth="1"/>
    <col min="11003" max="11003" width="0" style="275" hidden="1" customWidth="1"/>
    <col min="11004" max="11252" width="0.85546875" style="275"/>
    <col min="11253" max="11253" width="8.85546875" style="275" customWidth="1"/>
    <col min="11254" max="11254" width="44" style="275" customWidth="1"/>
    <col min="11255" max="11255" width="11" style="275" customWidth="1"/>
    <col min="11256" max="11256" width="12.7109375" style="275" customWidth="1"/>
    <col min="11257" max="11257" width="12.5703125" style="275" customWidth="1"/>
    <col min="11258" max="11258" width="27.5703125" style="275" customWidth="1"/>
    <col min="11259" max="11259" width="0" style="275" hidden="1" customWidth="1"/>
    <col min="11260" max="11508" width="0.85546875" style="275"/>
    <col min="11509" max="11509" width="8.85546875" style="275" customWidth="1"/>
    <col min="11510" max="11510" width="44" style="275" customWidth="1"/>
    <col min="11511" max="11511" width="11" style="275" customWidth="1"/>
    <col min="11512" max="11512" width="12.7109375" style="275" customWidth="1"/>
    <col min="11513" max="11513" width="12.5703125" style="275" customWidth="1"/>
    <col min="11514" max="11514" width="27.5703125" style="275" customWidth="1"/>
    <col min="11515" max="11515" width="0" style="275" hidden="1" customWidth="1"/>
    <col min="11516" max="11764" width="0.85546875" style="275"/>
    <col min="11765" max="11765" width="8.85546875" style="275" customWidth="1"/>
    <col min="11766" max="11766" width="44" style="275" customWidth="1"/>
    <col min="11767" max="11767" width="11" style="275" customWidth="1"/>
    <col min="11768" max="11768" width="12.7109375" style="275" customWidth="1"/>
    <col min="11769" max="11769" width="12.5703125" style="275" customWidth="1"/>
    <col min="11770" max="11770" width="27.5703125" style="275" customWidth="1"/>
    <col min="11771" max="11771" width="0" style="275" hidden="1" customWidth="1"/>
    <col min="11772" max="12020" width="0.85546875" style="275"/>
    <col min="12021" max="12021" width="8.85546875" style="275" customWidth="1"/>
    <col min="12022" max="12022" width="44" style="275" customWidth="1"/>
    <col min="12023" max="12023" width="11" style="275" customWidth="1"/>
    <col min="12024" max="12024" width="12.7109375" style="275" customWidth="1"/>
    <col min="12025" max="12025" width="12.5703125" style="275" customWidth="1"/>
    <col min="12026" max="12026" width="27.5703125" style="275" customWidth="1"/>
    <col min="12027" max="12027" width="0" style="275" hidden="1" customWidth="1"/>
    <col min="12028" max="12276" width="0.85546875" style="275"/>
    <col min="12277" max="12277" width="8.85546875" style="275" customWidth="1"/>
    <col min="12278" max="12278" width="44" style="275" customWidth="1"/>
    <col min="12279" max="12279" width="11" style="275" customWidth="1"/>
    <col min="12280" max="12280" width="12.7109375" style="275" customWidth="1"/>
    <col min="12281" max="12281" width="12.5703125" style="275" customWidth="1"/>
    <col min="12282" max="12282" width="27.5703125" style="275" customWidth="1"/>
    <col min="12283" max="12283" width="0" style="275" hidden="1" customWidth="1"/>
    <col min="12284" max="12532" width="0.85546875" style="275"/>
    <col min="12533" max="12533" width="8.85546875" style="275" customWidth="1"/>
    <col min="12534" max="12534" width="44" style="275" customWidth="1"/>
    <col min="12535" max="12535" width="11" style="275" customWidth="1"/>
    <col min="12536" max="12536" width="12.7109375" style="275" customWidth="1"/>
    <col min="12537" max="12537" width="12.5703125" style="275" customWidth="1"/>
    <col min="12538" max="12538" width="27.5703125" style="275" customWidth="1"/>
    <col min="12539" max="12539" width="0" style="275" hidden="1" customWidth="1"/>
    <col min="12540" max="12788" width="0.85546875" style="275"/>
    <col min="12789" max="12789" width="8.85546875" style="275" customWidth="1"/>
    <col min="12790" max="12790" width="44" style="275" customWidth="1"/>
    <col min="12791" max="12791" width="11" style="275" customWidth="1"/>
    <col min="12792" max="12792" width="12.7109375" style="275" customWidth="1"/>
    <col min="12793" max="12793" width="12.5703125" style="275" customWidth="1"/>
    <col min="12794" max="12794" width="27.5703125" style="275" customWidth="1"/>
    <col min="12795" max="12795" width="0" style="275" hidden="1" customWidth="1"/>
    <col min="12796" max="13044" width="0.85546875" style="275"/>
    <col min="13045" max="13045" width="8.85546875" style="275" customWidth="1"/>
    <col min="13046" max="13046" width="44" style="275" customWidth="1"/>
    <col min="13047" max="13047" width="11" style="275" customWidth="1"/>
    <col min="13048" max="13048" width="12.7109375" style="275" customWidth="1"/>
    <col min="13049" max="13049" width="12.5703125" style="275" customWidth="1"/>
    <col min="13050" max="13050" width="27.5703125" style="275" customWidth="1"/>
    <col min="13051" max="13051" width="0" style="275" hidden="1" customWidth="1"/>
    <col min="13052" max="13300" width="0.85546875" style="275"/>
    <col min="13301" max="13301" width="8.85546875" style="275" customWidth="1"/>
    <col min="13302" max="13302" width="44" style="275" customWidth="1"/>
    <col min="13303" max="13303" width="11" style="275" customWidth="1"/>
    <col min="13304" max="13304" width="12.7109375" style="275" customWidth="1"/>
    <col min="13305" max="13305" width="12.5703125" style="275" customWidth="1"/>
    <col min="13306" max="13306" width="27.5703125" style="275" customWidth="1"/>
    <col min="13307" max="13307" width="0" style="275" hidden="1" customWidth="1"/>
    <col min="13308" max="13556" width="0.85546875" style="275"/>
    <col min="13557" max="13557" width="8.85546875" style="275" customWidth="1"/>
    <col min="13558" max="13558" width="44" style="275" customWidth="1"/>
    <col min="13559" max="13559" width="11" style="275" customWidth="1"/>
    <col min="13560" max="13560" width="12.7109375" style="275" customWidth="1"/>
    <col min="13561" max="13561" width="12.5703125" style="275" customWidth="1"/>
    <col min="13562" max="13562" width="27.5703125" style="275" customWidth="1"/>
    <col min="13563" max="13563" width="0" style="275" hidden="1" customWidth="1"/>
    <col min="13564" max="13812" width="0.85546875" style="275"/>
    <col min="13813" max="13813" width="8.85546875" style="275" customWidth="1"/>
    <col min="13814" max="13814" width="44" style="275" customWidth="1"/>
    <col min="13815" max="13815" width="11" style="275" customWidth="1"/>
    <col min="13816" max="13816" width="12.7109375" style="275" customWidth="1"/>
    <col min="13817" max="13817" width="12.5703125" style="275" customWidth="1"/>
    <col min="13818" max="13818" width="27.5703125" style="275" customWidth="1"/>
    <col min="13819" max="13819" width="0" style="275" hidden="1" customWidth="1"/>
    <col min="13820" max="14068" width="0.85546875" style="275"/>
    <col min="14069" max="14069" width="8.85546875" style="275" customWidth="1"/>
    <col min="14070" max="14070" width="44" style="275" customWidth="1"/>
    <col min="14071" max="14071" width="11" style="275" customWidth="1"/>
    <col min="14072" max="14072" width="12.7109375" style="275" customWidth="1"/>
    <col min="14073" max="14073" width="12.5703125" style="275" customWidth="1"/>
    <col min="14074" max="14074" width="27.5703125" style="275" customWidth="1"/>
    <col min="14075" max="14075" width="0" style="275" hidden="1" customWidth="1"/>
    <col min="14076" max="14324" width="0.85546875" style="275"/>
    <col min="14325" max="14325" width="8.85546875" style="275" customWidth="1"/>
    <col min="14326" max="14326" width="44" style="275" customWidth="1"/>
    <col min="14327" max="14327" width="11" style="275" customWidth="1"/>
    <col min="14328" max="14328" width="12.7109375" style="275" customWidth="1"/>
    <col min="14329" max="14329" width="12.5703125" style="275" customWidth="1"/>
    <col min="14330" max="14330" width="27.5703125" style="275" customWidth="1"/>
    <col min="14331" max="14331" width="0" style="275" hidden="1" customWidth="1"/>
    <col min="14332" max="14580" width="0.85546875" style="275"/>
    <col min="14581" max="14581" width="8.85546875" style="275" customWidth="1"/>
    <col min="14582" max="14582" width="44" style="275" customWidth="1"/>
    <col min="14583" max="14583" width="11" style="275" customWidth="1"/>
    <col min="14584" max="14584" width="12.7109375" style="275" customWidth="1"/>
    <col min="14585" max="14585" width="12.5703125" style="275" customWidth="1"/>
    <col min="14586" max="14586" width="27.5703125" style="275" customWidth="1"/>
    <col min="14587" max="14587" width="0" style="275" hidden="1" customWidth="1"/>
    <col min="14588" max="14836" width="0.85546875" style="275"/>
    <col min="14837" max="14837" width="8.85546875" style="275" customWidth="1"/>
    <col min="14838" max="14838" width="44" style="275" customWidth="1"/>
    <col min="14839" max="14839" width="11" style="275" customWidth="1"/>
    <col min="14840" max="14840" width="12.7109375" style="275" customWidth="1"/>
    <col min="14841" max="14841" width="12.5703125" style="275" customWidth="1"/>
    <col min="14842" max="14842" width="27.5703125" style="275" customWidth="1"/>
    <col min="14843" max="14843" width="0" style="275" hidden="1" customWidth="1"/>
    <col min="14844" max="15092" width="0.85546875" style="275"/>
    <col min="15093" max="15093" width="8.85546875" style="275" customWidth="1"/>
    <col min="15094" max="15094" width="44" style="275" customWidth="1"/>
    <col min="15095" max="15095" width="11" style="275" customWidth="1"/>
    <col min="15096" max="15096" width="12.7109375" style="275" customWidth="1"/>
    <col min="15097" max="15097" width="12.5703125" style="275" customWidth="1"/>
    <col min="15098" max="15098" width="27.5703125" style="275" customWidth="1"/>
    <col min="15099" max="15099" width="0" style="275" hidden="1" customWidth="1"/>
    <col min="15100" max="15348" width="0.85546875" style="275"/>
    <col min="15349" max="15349" width="8.85546875" style="275" customWidth="1"/>
    <col min="15350" max="15350" width="44" style="275" customWidth="1"/>
    <col min="15351" max="15351" width="11" style="275" customWidth="1"/>
    <col min="15352" max="15352" width="12.7109375" style="275" customWidth="1"/>
    <col min="15353" max="15353" width="12.5703125" style="275" customWidth="1"/>
    <col min="15354" max="15354" width="27.5703125" style="275" customWidth="1"/>
    <col min="15355" max="15355" width="0" style="275" hidden="1" customWidth="1"/>
    <col min="15356" max="15604" width="0.85546875" style="275"/>
    <col min="15605" max="15605" width="8.85546875" style="275" customWidth="1"/>
    <col min="15606" max="15606" width="44" style="275" customWidth="1"/>
    <col min="15607" max="15607" width="11" style="275" customWidth="1"/>
    <col min="15608" max="15608" width="12.7109375" style="275" customWidth="1"/>
    <col min="15609" max="15609" width="12.5703125" style="275" customWidth="1"/>
    <col min="15610" max="15610" width="27.5703125" style="275" customWidth="1"/>
    <col min="15611" max="15611" width="0" style="275" hidden="1" customWidth="1"/>
    <col min="15612" max="15860" width="0.85546875" style="275"/>
    <col min="15861" max="15861" width="8.85546875" style="275" customWidth="1"/>
    <col min="15862" max="15862" width="44" style="275" customWidth="1"/>
    <col min="15863" max="15863" width="11" style="275" customWidth="1"/>
    <col min="15864" max="15864" width="12.7109375" style="275" customWidth="1"/>
    <col min="15865" max="15865" width="12.5703125" style="275" customWidth="1"/>
    <col min="15866" max="15866" width="27.5703125" style="275" customWidth="1"/>
    <col min="15867" max="15867" width="0" style="275" hidden="1" customWidth="1"/>
    <col min="15868" max="16116" width="0.85546875" style="275"/>
    <col min="16117" max="16117" width="8.85546875" style="275" customWidth="1"/>
    <col min="16118" max="16118" width="44" style="275" customWidth="1"/>
    <col min="16119" max="16119" width="11" style="275" customWidth="1"/>
    <col min="16120" max="16120" width="12.7109375" style="275" customWidth="1"/>
    <col min="16121" max="16121" width="12.5703125" style="275" customWidth="1"/>
    <col min="16122" max="16122" width="27.5703125" style="275" customWidth="1"/>
    <col min="16123" max="16123" width="0" style="275" hidden="1" customWidth="1"/>
    <col min="16124" max="16384" width="0.85546875" style="275"/>
  </cols>
  <sheetData>
    <row r="1" spans="1:6" s="273" customFormat="1" ht="12" customHeight="1" x14ac:dyDescent="0.2">
      <c r="E1" s="274" t="s">
        <v>283</v>
      </c>
    </row>
    <row r="2" spans="1:6" s="273" customFormat="1" ht="12" customHeight="1" x14ac:dyDescent="0.2">
      <c r="E2" s="274" t="s">
        <v>284</v>
      </c>
    </row>
    <row r="3" spans="1:6" s="273" customFormat="1" ht="12" customHeight="1" x14ac:dyDescent="0.2">
      <c r="E3" s="274" t="s">
        <v>2</v>
      </c>
    </row>
    <row r="4" spans="1:6" ht="21" customHeight="1" x14ac:dyDescent="0.25"/>
    <row r="5" spans="1:6" s="115" customFormat="1" ht="14.25" customHeight="1" x14ac:dyDescent="0.25">
      <c r="A5" s="366" t="s">
        <v>3</v>
      </c>
      <c r="B5" s="366"/>
      <c r="C5" s="366"/>
      <c r="D5" s="366"/>
      <c r="E5" s="366"/>
      <c r="F5" s="366"/>
    </row>
    <row r="6" spans="1:6" s="115" customFormat="1" ht="14.25" customHeight="1" x14ac:dyDescent="0.25">
      <c r="A6" s="366" t="s">
        <v>4</v>
      </c>
      <c r="B6" s="366"/>
      <c r="C6" s="366"/>
      <c r="D6" s="366"/>
      <c r="E6" s="366"/>
      <c r="F6" s="366"/>
    </row>
    <row r="7" spans="1:6" s="115" customFormat="1" ht="14.25" customHeight="1" x14ac:dyDescent="0.25">
      <c r="A7" s="366" t="s">
        <v>5</v>
      </c>
      <c r="B7" s="366"/>
      <c r="C7" s="366"/>
      <c r="D7" s="366"/>
      <c r="E7" s="366"/>
      <c r="F7" s="366"/>
    </row>
    <row r="8" spans="1:6" s="115" customFormat="1" ht="14.25" customHeight="1" x14ac:dyDescent="0.25">
      <c r="A8" s="366" t="s">
        <v>6</v>
      </c>
      <c r="B8" s="366"/>
      <c r="C8" s="366"/>
      <c r="D8" s="366"/>
      <c r="E8" s="366"/>
      <c r="F8" s="366"/>
    </row>
    <row r="9" spans="1:6" ht="21" customHeight="1" x14ac:dyDescent="0.25">
      <c r="A9" s="115"/>
      <c r="B9" s="115"/>
      <c r="C9" s="115"/>
      <c r="D9" s="115"/>
      <c r="E9" s="115"/>
      <c r="F9" s="115"/>
    </row>
    <row r="10" spans="1:6" ht="15.75" x14ac:dyDescent="0.25">
      <c r="A10" s="172" t="s">
        <v>360</v>
      </c>
      <c r="B10" s="115"/>
      <c r="C10" s="276" t="s">
        <v>443</v>
      </c>
      <c r="D10" s="276"/>
      <c r="E10" s="276"/>
      <c r="F10" s="115"/>
    </row>
    <row r="11" spans="1:6" ht="15.75" x14ac:dyDescent="0.25">
      <c r="A11" s="172" t="s">
        <v>219</v>
      </c>
      <c r="B11" s="367" t="s">
        <v>220</v>
      </c>
      <c r="C11" s="367"/>
      <c r="D11" s="139"/>
      <c r="E11" s="139"/>
      <c r="F11" s="115"/>
    </row>
    <row r="12" spans="1:6" ht="15.75" x14ac:dyDescent="0.25">
      <c r="A12" s="172" t="s">
        <v>221</v>
      </c>
      <c r="B12" s="365" t="s">
        <v>444</v>
      </c>
      <c r="C12" s="365"/>
      <c r="D12" s="115"/>
      <c r="E12" s="115"/>
      <c r="F12" s="115"/>
    </row>
    <row r="13" spans="1:6" ht="15.75" x14ac:dyDescent="0.25">
      <c r="A13" s="172" t="s">
        <v>223</v>
      </c>
      <c r="B13" s="115"/>
      <c r="C13" s="115" t="s">
        <v>445</v>
      </c>
      <c r="D13" s="115"/>
      <c r="E13" s="115"/>
      <c r="F13" s="115"/>
    </row>
    <row r="14" spans="1:6" ht="15" customHeight="1" x14ac:dyDescent="0.25">
      <c r="A14" s="115"/>
      <c r="B14" s="115"/>
      <c r="C14" s="115"/>
      <c r="D14" s="115"/>
      <c r="E14" s="115"/>
      <c r="F14" s="115"/>
    </row>
    <row r="15" spans="1:6" s="277" customFormat="1" ht="15.75" x14ac:dyDescent="0.2">
      <c r="A15" s="360" t="s">
        <v>11</v>
      </c>
      <c r="B15" s="360" t="s">
        <v>12</v>
      </c>
      <c r="C15" s="360" t="s">
        <v>225</v>
      </c>
      <c r="D15" s="362">
        <v>2022</v>
      </c>
      <c r="E15" s="363"/>
      <c r="F15" s="364" t="s">
        <v>14</v>
      </c>
    </row>
    <row r="16" spans="1:6" s="277" customFormat="1" ht="15.75" x14ac:dyDescent="0.2">
      <c r="A16" s="361"/>
      <c r="B16" s="361"/>
      <c r="C16" s="361"/>
      <c r="D16" s="178" t="s">
        <v>190</v>
      </c>
      <c r="E16" s="178" t="s">
        <v>15</v>
      </c>
      <c r="F16" s="364"/>
    </row>
    <row r="17" spans="1:6" s="277" customFormat="1" ht="15.75" x14ac:dyDescent="0.2">
      <c r="A17" s="147" t="s">
        <v>16</v>
      </c>
      <c r="B17" s="157" t="s">
        <v>17</v>
      </c>
      <c r="C17" s="178" t="s">
        <v>18</v>
      </c>
      <c r="D17" s="178" t="s">
        <v>18</v>
      </c>
      <c r="E17" s="178" t="s">
        <v>18</v>
      </c>
      <c r="F17" s="177" t="s">
        <v>18</v>
      </c>
    </row>
    <row r="18" spans="1:6" s="279" customFormat="1" ht="15.75" x14ac:dyDescent="0.2">
      <c r="A18" s="147" t="s">
        <v>19</v>
      </c>
      <c r="B18" s="157" t="s">
        <v>20</v>
      </c>
      <c r="C18" s="178" t="s">
        <v>21</v>
      </c>
      <c r="D18" s="288">
        <f>D19+D41+D66</f>
        <v>5070654.5916834734</v>
      </c>
      <c r="E18" s="288">
        <v>5299771.9073200002</v>
      </c>
      <c r="F18" s="157"/>
    </row>
    <row r="19" spans="1:6" s="277" customFormat="1" ht="15.75" x14ac:dyDescent="0.2">
      <c r="A19" s="147" t="s">
        <v>22</v>
      </c>
      <c r="B19" s="157" t="s">
        <v>23</v>
      </c>
      <c r="C19" s="178" t="s">
        <v>21</v>
      </c>
      <c r="D19" s="288">
        <f>D20+D25+D29</f>
        <v>2182511.4526246917</v>
      </c>
      <c r="E19" s="288">
        <f>E20+E25+E29+E39+E40</f>
        <v>2207128.7489766669</v>
      </c>
      <c r="F19" s="280"/>
    </row>
    <row r="20" spans="1:6" s="277" customFormat="1" ht="15.75" x14ac:dyDescent="0.2">
      <c r="A20" s="147" t="s">
        <v>24</v>
      </c>
      <c r="B20" s="157" t="s">
        <v>25</v>
      </c>
      <c r="C20" s="178" t="s">
        <v>21</v>
      </c>
      <c r="D20" s="288">
        <f>D21+D23</f>
        <v>182289.9</v>
      </c>
      <c r="E20" s="288">
        <f>E21+E22+E23</f>
        <v>491443.17098000005</v>
      </c>
      <c r="F20" s="157"/>
    </row>
    <row r="21" spans="1:6" s="277" customFormat="1" ht="31.5" x14ac:dyDescent="0.2">
      <c r="A21" s="147" t="s">
        <v>26</v>
      </c>
      <c r="B21" s="157" t="s">
        <v>27</v>
      </c>
      <c r="C21" s="178" t="s">
        <v>21</v>
      </c>
      <c r="D21" s="288">
        <v>168866.91999999998</v>
      </c>
      <c r="E21" s="288">
        <v>147859.02260999996</v>
      </c>
      <c r="F21" s="157"/>
    </row>
    <row r="22" spans="1:6" s="277" customFormat="1" ht="60" x14ac:dyDescent="0.2">
      <c r="A22" s="147" t="s">
        <v>28</v>
      </c>
      <c r="B22" s="157" t="s">
        <v>29</v>
      </c>
      <c r="C22" s="178" t="s">
        <v>21</v>
      </c>
      <c r="D22" s="288" t="s">
        <v>30</v>
      </c>
      <c r="E22" s="288">
        <v>288582.47912000003</v>
      </c>
      <c r="F22" s="281" t="s">
        <v>446</v>
      </c>
    </row>
    <row r="23" spans="1:6" s="277" customFormat="1" ht="47.25" x14ac:dyDescent="0.2">
      <c r="A23" s="147" t="s">
        <v>32</v>
      </c>
      <c r="B23" s="157" t="s">
        <v>33</v>
      </c>
      <c r="C23" s="178" t="s">
        <v>21</v>
      </c>
      <c r="D23" s="288">
        <v>13422.98</v>
      </c>
      <c r="E23" s="288">
        <v>55001.669250000006</v>
      </c>
      <c r="F23" s="157" t="s">
        <v>447</v>
      </c>
    </row>
    <row r="24" spans="1:6" s="277" customFormat="1" ht="60" x14ac:dyDescent="0.2">
      <c r="A24" s="147" t="s">
        <v>35</v>
      </c>
      <c r="B24" s="157" t="s">
        <v>36</v>
      </c>
      <c r="C24" s="178" t="s">
        <v>21</v>
      </c>
      <c r="D24" s="288" t="s">
        <v>30</v>
      </c>
      <c r="E24" s="288">
        <v>37808.151830000003</v>
      </c>
      <c r="F24" s="281" t="s">
        <v>446</v>
      </c>
    </row>
    <row r="25" spans="1:6" s="277" customFormat="1" ht="15.75" x14ac:dyDescent="0.2">
      <c r="A25" s="147" t="s">
        <v>37</v>
      </c>
      <c r="B25" s="157" t="s">
        <v>38</v>
      </c>
      <c r="C25" s="178" t="s">
        <v>21</v>
      </c>
      <c r="D25" s="288">
        <v>1475914.042624692</v>
      </c>
      <c r="E25" s="288">
        <v>1586176.4727700001</v>
      </c>
      <c r="F25" s="157"/>
    </row>
    <row r="26" spans="1:6" s="277" customFormat="1" ht="15.75" x14ac:dyDescent="0.2">
      <c r="A26" s="147"/>
      <c r="B26" s="157" t="s">
        <v>448</v>
      </c>
      <c r="C26" s="284"/>
      <c r="D26" s="296"/>
      <c r="E26" s="288">
        <v>1578836.40659</v>
      </c>
      <c r="F26" s="157"/>
    </row>
    <row r="27" spans="1:6" s="277" customFormat="1" ht="15.75" x14ac:dyDescent="0.2">
      <c r="A27" s="147"/>
      <c r="B27" s="157" t="s">
        <v>449</v>
      </c>
      <c r="C27" s="284"/>
      <c r="D27" s="296"/>
      <c r="E27" s="288">
        <v>7340.0661800000007</v>
      </c>
      <c r="F27" s="157"/>
    </row>
    <row r="28" spans="1:6" s="277" customFormat="1" ht="15.75" x14ac:dyDescent="0.2">
      <c r="A28" s="147" t="s">
        <v>40</v>
      </c>
      <c r="B28" s="157" t="s">
        <v>36</v>
      </c>
      <c r="C28" s="178" t="s">
        <v>21</v>
      </c>
      <c r="D28" s="288" t="s">
        <v>30</v>
      </c>
      <c r="E28" s="288">
        <v>175392.55932</v>
      </c>
      <c r="F28" s="281"/>
    </row>
    <row r="29" spans="1:6" s="277" customFormat="1" ht="15.75" x14ac:dyDescent="0.2">
      <c r="A29" s="147" t="s">
        <v>41</v>
      </c>
      <c r="B29" s="157" t="s">
        <v>42</v>
      </c>
      <c r="C29" s="178" t="s">
        <v>21</v>
      </c>
      <c r="D29" s="288">
        <f>D30+D31+D32+D33+D34+D35+D36+D37+D38</f>
        <v>524307.51</v>
      </c>
      <c r="E29" s="288">
        <f>E30+E31+E32+E33+E34+E35+E36+E37+E38</f>
        <v>128790.58267666673</v>
      </c>
      <c r="F29" s="283"/>
    </row>
    <row r="30" spans="1:6" s="277" customFormat="1" ht="165" x14ac:dyDescent="0.2">
      <c r="A30" s="147" t="s">
        <v>43</v>
      </c>
      <c r="B30" s="157" t="s">
        <v>44</v>
      </c>
      <c r="C30" s="178" t="s">
        <v>21</v>
      </c>
      <c r="D30" s="288">
        <v>1739.01</v>
      </c>
      <c r="E30" s="288">
        <v>25339.001344219087</v>
      </c>
      <c r="F30" s="281" t="s">
        <v>450</v>
      </c>
    </row>
    <row r="31" spans="1:6" s="277" customFormat="1" ht="30" x14ac:dyDescent="0.2">
      <c r="A31" s="147" t="s">
        <v>451</v>
      </c>
      <c r="B31" s="157" t="s">
        <v>194</v>
      </c>
      <c r="C31" s="178" t="s">
        <v>21</v>
      </c>
      <c r="D31" s="288">
        <v>108637.45000000001</v>
      </c>
      <c r="E31" s="288">
        <v>138528.33117999998</v>
      </c>
      <c r="F31" s="281" t="s">
        <v>452</v>
      </c>
    </row>
    <row r="32" spans="1:6" s="277" customFormat="1" ht="15.75" x14ac:dyDescent="0.2">
      <c r="A32" s="147" t="s">
        <v>291</v>
      </c>
      <c r="B32" s="157" t="s">
        <v>239</v>
      </c>
      <c r="C32" s="178" t="s">
        <v>21</v>
      </c>
      <c r="D32" s="288">
        <v>7864.5599999999995</v>
      </c>
      <c r="E32" s="288">
        <v>7553.8692000000001</v>
      </c>
      <c r="F32" s="281"/>
    </row>
    <row r="33" spans="1:6" s="277" customFormat="1" ht="60" x14ac:dyDescent="0.2">
      <c r="A33" s="147" t="s">
        <v>453</v>
      </c>
      <c r="B33" s="157" t="s">
        <v>196</v>
      </c>
      <c r="C33" s="178" t="s">
        <v>21</v>
      </c>
      <c r="D33" s="288">
        <v>8889.6299999999992</v>
      </c>
      <c r="E33" s="288">
        <v>12122.53182</v>
      </c>
      <c r="F33" s="281" t="s">
        <v>454</v>
      </c>
    </row>
    <row r="34" spans="1:6" s="277" customFormat="1" ht="31.5" x14ac:dyDescent="0.2">
      <c r="A34" s="147" t="s">
        <v>455</v>
      </c>
      <c r="B34" s="157" t="s">
        <v>197</v>
      </c>
      <c r="C34" s="178" t="s">
        <v>21</v>
      </c>
      <c r="D34" s="288">
        <v>10029.730000000001</v>
      </c>
      <c r="E34" s="288">
        <v>8616.5769700000001</v>
      </c>
      <c r="F34" s="281"/>
    </row>
    <row r="35" spans="1:6" s="277" customFormat="1" ht="105" x14ac:dyDescent="0.2">
      <c r="A35" s="147" t="s">
        <v>456</v>
      </c>
      <c r="B35" s="157" t="s">
        <v>198</v>
      </c>
      <c r="C35" s="178" t="s">
        <v>21</v>
      </c>
      <c r="D35" s="288">
        <v>8774.33</v>
      </c>
      <c r="E35" s="288">
        <v>19360.283429999999</v>
      </c>
      <c r="F35" s="281" t="s">
        <v>457</v>
      </c>
    </row>
    <row r="36" spans="1:6" s="277" customFormat="1" ht="15.75" x14ac:dyDescent="0.2">
      <c r="A36" s="147" t="s">
        <v>458</v>
      </c>
      <c r="B36" s="157" t="s">
        <v>202</v>
      </c>
      <c r="C36" s="178" t="s">
        <v>21</v>
      </c>
      <c r="D36" s="288">
        <v>14546.64</v>
      </c>
      <c r="E36" s="288">
        <v>-119056.14313755232</v>
      </c>
      <c r="F36" s="281" t="s">
        <v>522</v>
      </c>
    </row>
    <row r="37" spans="1:6" s="277" customFormat="1" ht="15.75" x14ac:dyDescent="0.2">
      <c r="A37" s="147" t="s">
        <v>459</v>
      </c>
      <c r="B37" s="157" t="s">
        <v>109</v>
      </c>
      <c r="C37" s="178" t="s">
        <v>21</v>
      </c>
      <c r="D37" s="288">
        <v>35391.769999999997</v>
      </c>
      <c r="E37" s="288">
        <v>36326.131869999997</v>
      </c>
      <c r="F37" s="285"/>
    </row>
    <row r="38" spans="1:6" s="277" customFormat="1" ht="45" x14ac:dyDescent="0.2">
      <c r="A38" s="147" t="s">
        <v>460</v>
      </c>
      <c r="B38" s="157" t="s">
        <v>461</v>
      </c>
      <c r="C38" s="178" t="s">
        <v>21</v>
      </c>
      <c r="D38" s="288">
        <v>328434.39</v>
      </c>
      <c r="E38" s="288"/>
      <c r="F38" s="281" t="s">
        <v>462</v>
      </c>
    </row>
    <row r="39" spans="1:6" s="277" customFormat="1" ht="31.5" x14ac:dyDescent="0.2">
      <c r="A39" s="147" t="s">
        <v>71</v>
      </c>
      <c r="B39" s="157" t="s">
        <v>72</v>
      </c>
      <c r="C39" s="178" t="s">
        <v>21</v>
      </c>
      <c r="D39" s="288" t="s">
        <v>30</v>
      </c>
      <c r="E39" s="288"/>
      <c r="F39" s="157"/>
    </row>
    <row r="40" spans="1:6" s="277" customFormat="1" ht="15.75" x14ac:dyDescent="0.2">
      <c r="A40" s="147" t="s">
        <v>74</v>
      </c>
      <c r="B40" s="157" t="s">
        <v>75</v>
      </c>
      <c r="C40" s="178" t="s">
        <v>21</v>
      </c>
      <c r="D40" s="288" t="s">
        <v>30</v>
      </c>
      <c r="E40" s="288">
        <v>718.52255000000002</v>
      </c>
      <c r="F40" s="157" t="s">
        <v>463</v>
      </c>
    </row>
    <row r="41" spans="1:6" s="277" customFormat="1" ht="15.75" x14ac:dyDescent="0.2">
      <c r="A41" s="147" t="s">
        <v>76</v>
      </c>
      <c r="B41" s="157" t="s">
        <v>77</v>
      </c>
      <c r="C41" s="178" t="s">
        <v>21</v>
      </c>
      <c r="D41" s="288">
        <f>D42+D44+D45+D46+D47+D48+D49+D50+D51+D54</f>
        <v>3345465.5314146806</v>
      </c>
      <c r="E41" s="288">
        <f>E42+E43+E44+E45+E46+E47+E48+E49+E50+E51+E53+E54</f>
        <v>3752562.6399405883</v>
      </c>
      <c r="F41" s="157"/>
    </row>
    <row r="42" spans="1:6" s="277" customFormat="1" ht="15.75" x14ac:dyDescent="0.2">
      <c r="A42" s="147" t="s">
        <v>78</v>
      </c>
      <c r="B42" s="157" t="s">
        <v>204</v>
      </c>
      <c r="C42" s="178" t="s">
        <v>21</v>
      </c>
      <c r="D42" s="288">
        <v>1555111.2513102801</v>
      </c>
      <c r="E42" s="288">
        <v>1580363.4512800002</v>
      </c>
      <c r="F42" s="281"/>
    </row>
    <row r="43" spans="1:6" s="277" customFormat="1" ht="45" x14ac:dyDescent="0.2">
      <c r="A43" s="147" t="s">
        <v>81</v>
      </c>
      <c r="B43" s="157" t="s">
        <v>82</v>
      </c>
      <c r="C43" s="178" t="s">
        <v>21</v>
      </c>
      <c r="D43" s="292" t="s">
        <v>30</v>
      </c>
      <c r="E43" s="292">
        <v>1226.0989999999999</v>
      </c>
      <c r="F43" s="281" t="s">
        <v>464</v>
      </c>
    </row>
    <row r="44" spans="1:6" s="277" customFormat="1" ht="105" x14ac:dyDescent="0.2">
      <c r="A44" s="147" t="s">
        <v>83</v>
      </c>
      <c r="B44" s="157" t="s">
        <v>84</v>
      </c>
      <c r="C44" s="178" t="s">
        <v>21</v>
      </c>
      <c r="D44" s="292">
        <v>4328.99</v>
      </c>
      <c r="E44" s="292">
        <v>0</v>
      </c>
      <c r="F44" s="281" t="s">
        <v>503</v>
      </c>
    </row>
    <row r="45" spans="1:6" s="277" customFormat="1" ht="15.75" x14ac:dyDescent="0.2">
      <c r="A45" s="147" t="s">
        <v>85</v>
      </c>
      <c r="B45" s="157" t="s">
        <v>465</v>
      </c>
      <c r="C45" s="178" t="s">
        <v>21</v>
      </c>
      <c r="D45" s="297">
        <v>448677.86</v>
      </c>
      <c r="E45" s="288">
        <v>475205.26489000011</v>
      </c>
      <c r="F45" s="157"/>
    </row>
    <row r="46" spans="1:6" s="277" customFormat="1" ht="47.25" x14ac:dyDescent="0.2">
      <c r="A46" s="147" t="s">
        <v>88</v>
      </c>
      <c r="B46" s="157" t="s">
        <v>466</v>
      </c>
      <c r="C46" s="178" t="s">
        <v>21</v>
      </c>
      <c r="D46" s="288">
        <v>0</v>
      </c>
      <c r="E46" s="288"/>
      <c r="F46" s="157"/>
    </row>
    <row r="47" spans="1:6" s="277" customFormat="1" ht="15.75" x14ac:dyDescent="0.2">
      <c r="A47" s="147" t="s">
        <v>90</v>
      </c>
      <c r="B47" s="157" t="s">
        <v>467</v>
      </c>
      <c r="C47" s="178" t="s">
        <v>21</v>
      </c>
      <c r="D47" s="288">
        <v>742833.04</v>
      </c>
      <c r="E47" s="288">
        <v>754628.67894999997</v>
      </c>
      <c r="F47" s="157"/>
    </row>
    <row r="48" spans="1:6" s="277" customFormat="1" ht="15.75" x14ac:dyDescent="0.2">
      <c r="A48" s="147" t="s">
        <v>92</v>
      </c>
      <c r="B48" s="157" t="s">
        <v>468</v>
      </c>
      <c r="C48" s="178" t="s">
        <v>21</v>
      </c>
      <c r="D48" s="288">
        <v>0</v>
      </c>
      <c r="E48" s="288">
        <v>0</v>
      </c>
      <c r="F48" s="157"/>
    </row>
    <row r="49" spans="1:6" s="277" customFormat="1" ht="128.25" customHeight="1" x14ac:dyDescent="0.2">
      <c r="A49" s="147" t="s">
        <v>94</v>
      </c>
      <c r="B49" s="157" t="s">
        <v>412</v>
      </c>
      <c r="C49" s="178" t="s">
        <v>21</v>
      </c>
      <c r="D49" s="288">
        <v>24954.239774999998</v>
      </c>
      <c r="E49" s="288">
        <v>-73967</v>
      </c>
      <c r="F49" s="281" t="s">
        <v>523</v>
      </c>
    </row>
    <row r="50" spans="1:6" s="277" customFormat="1" ht="60" x14ac:dyDescent="0.2">
      <c r="A50" s="147" t="s">
        <v>97</v>
      </c>
      <c r="B50" s="157" t="s">
        <v>469</v>
      </c>
      <c r="C50" s="178" t="s">
        <v>21</v>
      </c>
      <c r="D50" s="288">
        <v>110388.4481694</v>
      </c>
      <c r="E50" s="288">
        <v>66757.329200000007</v>
      </c>
      <c r="F50" s="281" t="s">
        <v>470</v>
      </c>
    </row>
    <row r="51" spans="1:6" s="277" customFormat="1" ht="47.25" x14ac:dyDescent="0.2">
      <c r="A51" s="147" t="s">
        <v>99</v>
      </c>
      <c r="B51" s="157" t="s">
        <v>100</v>
      </c>
      <c r="C51" s="178" t="s">
        <v>21</v>
      </c>
      <c r="D51" s="288">
        <v>432367.80544000003</v>
      </c>
      <c r="E51" s="288">
        <v>507861.52207725449</v>
      </c>
      <c r="F51" s="281" t="s">
        <v>471</v>
      </c>
    </row>
    <row r="52" spans="1:6" s="277" customFormat="1" ht="31.5" x14ac:dyDescent="0.2">
      <c r="A52" s="147" t="s">
        <v>101</v>
      </c>
      <c r="B52" s="157" t="s">
        <v>102</v>
      </c>
      <c r="C52" s="178" t="s">
        <v>103</v>
      </c>
      <c r="D52" s="190" t="s">
        <v>30</v>
      </c>
      <c r="E52" s="288">
        <v>3445</v>
      </c>
      <c r="F52" s="157"/>
    </row>
    <row r="53" spans="1:6" s="277" customFormat="1" ht="93.75" customHeight="1" x14ac:dyDescent="0.2">
      <c r="A53" s="147" t="s">
        <v>104</v>
      </c>
      <c r="B53" s="157" t="s">
        <v>105</v>
      </c>
      <c r="C53" s="178" t="s">
        <v>21</v>
      </c>
      <c r="D53" s="190" t="s">
        <v>30</v>
      </c>
      <c r="E53" s="190"/>
      <c r="F53" s="157"/>
    </row>
    <row r="54" spans="1:6" s="277" customFormat="1" ht="15.75" x14ac:dyDescent="0.2">
      <c r="A54" s="147" t="s">
        <v>106</v>
      </c>
      <c r="B54" s="157" t="s">
        <v>472</v>
      </c>
      <c r="C54" s="178" t="s">
        <v>21</v>
      </c>
      <c r="D54" s="297">
        <f>SUM(D55:D65)</f>
        <v>26803.896719999997</v>
      </c>
      <c r="E54" s="288">
        <f>SUM(E55:E65)</f>
        <v>440487.29454333329</v>
      </c>
      <c r="F54" s="282"/>
    </row>
    <row r="55" spans="1:6" s="277" customFormat="1" ht="15.75" x14ac:dyDescent="0.2">
      <c r="A55" s="286"/>
      <c r="B55" s="157" t="s">
        <v>473</v>
      </c>
      <c r="C55" s="178" t="s">
        <v>21</v>
      </c>
      <c r="D55" s="288">
        <v>5867.2</v>
      </c>
      <c r="E55" s="288">
        <v>5720.2179900000001</v>
      </c>
      <c r="F55" s="285"/>
    </row>
    <row r="56" spans="1:6" s="277" customFormat="1" ht="25.5" x14ac:dyDescent="0.2">
      <c r="A56" s="286"/>
      <c r="B56" s="157" t="s">
        <v>474</v>
      </c>
      <c r="C56" s="178" t="s">
        <v>21</v>
      </c>
      <c r="D56" s="288"/>
      <c r="E56" s="288">
        <v>19263.28631</v>
      </c>
      <c r="F56" s="282" t="s">
        <v>475</v>
      </c>
    </row>
    <row r="57" spans="1:6" s="277" customFormat="1" ht="15.75" x14ac:dyDescent="0.2">
      <c r="A57" s="286"/>
      <c r="B57" s="157" t="s">
        <v>476</v>
      </c>
      <c r="C57" s="178" t="s">
        <v>21</v>
      </c>
      <c r="D57" s="288">
        <v>2950.7289999999998</v>
      </c>
      <c r="E57" s="288">
        <v>3032.7143700000001</v>
      </c>
      <c r="F57" s="282"/>
    </row>
    <row r="58" spans="1:6" s="277" customFormat="1" ht="15.75" x14ac:dyDescent="0.2">
      <c r="A58" s="286"/>
      <c r="B58" s="157" t="s">
        <v>477</v>
      </c>
      <c r="C58" s="178" t="s">
        <v>21</v>
      </c>
      <c r="D58" s="288">
        <v>8603.15</v>
      </c>
      <c r="E58" s="288">
        <v>8677.3118800000011</v>
      </c>
      <c r="F58" s="282"/>
    </row>
    <row r="59" spans="1:6" s="277" customFormat="1" ht="25.5" x14ac:dyDescent="0.2">
      <c r="A59" s="286"/>
      <c r="B59" s="157" t="s">
        <v>478</v>
      </c>
      <c r="C59" s="178" t="s">
        <v>21</v>
      </c>
      <c r="D59" s="288">
        <v>0</v>
      </c>
      <c r="E59" s="288">
        <v>1054.7293800000273</v>
      </c>
      <c r="F59" s="282" t="s">
        <v>479</v>
      </c>
    </row>
    <row r="60" spans="1:6" s="277" customFormat="1" ht="30" customHeight="1" x14ac:dyDescent="0.2">
      <c r="A60" s="286"/>
      <c r="B60" s="157" t="s">
        <v>480</v>
      </c>
      <c r="C60" s="178" t="s">
        <v>21</v>
      </c>
      <c r="D60" s="288">
        <v>9174.0499999999993</v>
      </c>
      <c r="E60" s="288">
        <v>148598.25783000002</v>
      </c>
      <c r="F60" s="282" t="s">
        <v>481</v>
      </c>
    </row>
    <row r="61" spans="1:6" s="277" customFormat="1" ht="15.75" x14ac:dyDescent="0.2">
      <c r="A61" s="286"/>
      <c r="B61" s="157" t="s">
        <v>482</v>
      </c>
      <c r="C61" s="178" t="s">
        <v>21</v>
      </c>
      <c r="D61" s="278"/>
      <c r="E61" s="288">
        <v>12542.992900000001</v>
      </c>
      <c r="F61" s="282" t="s">
        <v>483</v>
      </c>
    </row>
    <row r="62" spans="1:6" s="277" customFormat="1" ht="38.25" x14ac:dyDescent="0.2">
      <c r="A62" s="286"/>
      <c r="B62" s="157" t="s">
        <v>484</v>
      </c>
      <c r="C62" s="178" t="s">
        <v>21</v>
      </c>
      <c r="D62" s="278"/>
      <c r="E62" s="288">
        <v>1976.03208</v>
      </c>
      <c r="F62" s="282" t="s">
        <v>485</v>
      </c>
    </row>
    <row r="63" spans="1:6" s="277" customFormat="1" ht="63.75" x14ac:dyDescent="0.2">
      <c r="A63" s="286"/>
      <c r="B63" s="157" t="s">
        <v>486</v>
      </c>
      <c r="C63" s="178" t="s">
        <v>21</v>
      </c>
      <c r="D63" s="278"/>
      <c r="E63" s="288">
        <v>665.60329333333345</v>
      </c>
      <c r="F63" s="282" t="s">
        <v>487</v>
      </c>
    </row>
    <row r="64" spans="1:6" s="277" customFormat="1" ht="25.5" x14ac:dyDescent="0.2">
      <c r="A64" s="286"/>
      <c r="B64" s="157" t="s">
        <v>488</v>
      </c>
      <c r="C64" s="178" t="s">
        <v>21</v>
      </c>
      <c r="D64" s="278"/>
      <c r="E64" s="288">
        <v>230375</v>
      </c>
      <c r="F64" s="282" t="s">
        <v>489</v>
      </c>
    </row>
    <row r="65" spans="1:6" s="277" customFormat="1" ht="31.5" x14ac:dyDescent="0.2">
      <c r="A65" s="286"/>
      <c r="B65" s="157" t="s">
        <v>490</v>
      </c>
      <c r="C65" s="287"/>
      <c r="D65" s="288">
        <v>208.76772</v>
      </c>
      <c r="E65" s="288">
        <v>8581.1485099999209</v>
      </c>
      <c r="F65" s="282"/>
    </row>
    <row r="66" spans="1:6" s="277" customFormat="1" ht="60" x14ac:dyDescent="0.2">
      <c r="A66" s="147" t="s">
        <v>124</v>
      </c>
      <c r="B66" s="157" t="s">
        <v>491</v>
      </c>
      <c r="C66" s="178" t="s">
        <v>21</v>
      </c>
      <c r="D66" s="288">
        <v>-457322.39235589869</v>
      </c>
      <c r="E66" s="211">
        <f>E18-E19-E41</f>
        <v>-659919.48159725498</v>
      </c>
      <c r="F66" s="281" t="s">
        <v>492</v>
      </c>
    </row>
    <row r="67" spans="1:6" s="277" customFormat="1" ht="78.75" x14ac:dyDescent="0.2">
      <c r="A67" s="147" t="s">
        <v>126</v>
      </c>
      <c r="B67" s="157" t="s">
        <v>127</v>
      </c>
      <c r="C67" s="178" t="s">
        <v>21</v>
      </c>
      <c r="D67" s="288">
        <f>+D38</f>
        <v>328434.39</v>
      </c>
      <c r="E67" s="288">
        <v>555613.82669999998</v>
      </c>
      <c r="F67" s="157" t="s">
        <v>493</v>
      </c>
    </row>
    <row r="68" spans="1:6" s="277" customFormat="1" ht="31.5" x14ac:dyDescent="0.2">
      <c r="A68" s="147" t="s">
        <v>129</v>
      </c>
      <c r="B68" s="157" t="s">
        <v>130</v>
      </c>
      <c r="C68" s="178" t="s">
        <v>21</v>
      </c>
      <c r="D68" s="288">
        <v>1652814.09</v>
      </c>
      <c r="E68" s="288">
        <v>1621357.2200499999</v>
      </c>
      <c r="F68" s="282"/>
    </row>
    <row r="69" spans="1:6" s="277" customFormat="1" ht="31.5" x14ac:dyDescent="0.2">
      <c r="A69" s="147" t="s">
        <v>22</v>
      </c>
      <c r="B69" s="157" t="s">
        <v>131</v>
      </c>
      <c r="C69" s="178" t="s">
        <v>132</v>
      </c>
      <c r="D69" s="288">
        <v>612800</v>
      </c>
      <c r="E69" s="288">
        <v>593612.08856510895</v>
      </c>
      <c r="F69" s="157" t="s">
        <v>494</v>
      </c>
    </row>
    <row r="70" spans="1:6" s="277" customFormat="1" ht="60.75" customHeight="1" x14ac:dyDescent="0.2">
      <c r="A70" s="147" t="s">
        <v>76</v>
      </c>
      <c r="B70" s="157" t="s">
        <v>133</v>
      </c>
      <c r="C70" s="178" t="s">
        <v>134</v>
      </c>
      <c r="D70" s="288">
        <f>D68*1000/D69</f>
        <v>2697.150930156658</v>
      </c>
      <c r="E70" s="288">
        <f>E68*1000/E69</f>
        <v>2731.3413107357319</v>
      </c>
      <c r="F70" s="157"/>
    </row>
    <row r="71" spans="1:6" s="277" customFormat="1" ht="47.25" x14ac:dyDescent="0.2">
      <c r="A71" s="147" t="s">
        <v>135</v>
      </c>
      <c r="B71" s="157" t="s">
        <v>136</v>
      </c>
      <c r="C71" s="178" t="s">
        <v>18</v>
      </c>
      <c r="D71" s="288" t="s">
        <v>30</v>
      </c>
      <c r="E71" s="288" t="s">
        <v>495</v>
      </c>
      <c r="F71" s="157" t="s">
        <v>18</v>
      </c>
    </row>
    <row r="72" spans="1:6" s="277" customFormat="1" ht="15.75" x14ac:dyDescent="0.2">
      <c r="A72" s="147" t="s">
        <v>19</v>
      </c>
      <c r="B72" s="157" t="s">
        <v>496</v>
      </c>
      <c r="C72" s="178" t="s">
        <v>138</v>
      </c>
      <c r="D72" s="288" t="s">
        <v>30</v>
      </c>
      <c r="E72" s="288">
        <v>329517</v>
      </c>
      <c r="F72" s="157"/>
    </row>
    <row r="73" spans="1:6" s="277" customFormat="1" ht="15.75" x14ac:dyDescent="0.2">
      <c r="A73" s="147" t="s">
        <v>139</v>
      </c>
      <c r="B73" s="157" t="s">
        <v>140</v>
      </c>
      <c r="C73" s="178" t="s">
        <v>324</v>
      </c>
      <c r="D73" s="288" t="s">
        <v>30</v>
      </c>
      <c r="E73" s="288">
        <f>E74+E75+E76+E77</f>
        <v>6406</v>
      </c>
      <c r="F73" s="157"/>
    </row>
    <row r="74" spans="1:6" s="277" customFormat="1" ht="15.75" x14ac:dyDescent="0.2">
      <c r="A74" s="147"/>
      <c r="B74" s="157" t="s">
        <v>143</v>
      </c>
      <c r="C74" s="178" t="s">
        <v>324</v>
      </c>
      <c r="D74" s="288" t="s">
        <v>30</v>
      </c>
      <c r="E74" s="288">
        <v>3136</v>
      </c>
      <c r="F74" s="157"/>
    </row>
    <row r="75" spans="1:6" s="277" customFormat="1" ht="15.75" x14ac:dyDescent="0.2">
      <c r="A75" s="147"/>
      <c r="B75" s="157" t="s">
        <v>145</v>
      </c>
      <c r="C75" s="178" t="s">
        <v>324</v>
      </c>
      <c r="D75" s="288" t="s">
        <v>30</v>
      </c>
      <c r="E75" s="288">
        <v>959.66</v>
      </c>
      <c r="F75" s="157"/>
    </row>
    <row r="76" spans="1:6" s="277" customFormat="1" ht="15.75" x14ac:dyDescent="0.2">
      <c r="A76" s="147"/>
      <c r="B76" s="157" t="s">
        <v>147</v>
      </c>
      <c r="C76" s="178" t="s">
        <v>324</v>
      </c>
      <c r="D76" s="288" t="s">
        <v>30</v>
      </c>
      <c r="E76" s="288">
        <v>2310.34</v>
      </c>
      <c r="F76" s="157"/>
    </row>
    <row r="77" spans="1:6" s="277" customFormat="1" ht="15.75" x14ac:dyDescent="0.2">
      <c r="A77" s="147"/>
      <c r="B77" s="157" t="s">
        <v>149</v>
      </c>
      <c r="C77" s="178" t="s">
        <v>324</v>
      </c>
      <c r="D77" s="288" t="s">
        <v>30</v>
      </c>
      <c r="E77" s="288">
        <v>0</v>
      </c>
      <c r="F77" s="157"/>
    </row>
    <row r="78" spans="1:6" s="277" customFormat="1" ht="15.75" x14ac:dyDescent="0.2">
      <c r="A78" s="147" t="s">
        <v>150</v>
      </c>
      <c r="B78" s="157" t="s">
        <v>151</v>
      </c>
      <c r="C78" s="178" t="s">
        <v>152</v>
      </c>
      <c r="D78" s="150">
        <v>64473</v>
      </c>
      <c r="E78" s="288">
        <f>E79+E80+E81+E82</f>
        <v>64231.950209000002</v>
      </c>
      <c r="F78" s="157"/>
    </row>
    <row r="79" spans="1:6" s="277" customFormat="1" ht="15.75" x14ac:dyDescent="0.2">
      <c r="A79" s="147"/>
      <c r="B79" s="157" t="s">
        <v>143</v>
      </c>
      <c r="C79" s="178" t="s">
        <v>152</v>
      </c>
      <c r="D79" s="150">
        <v>6583</v>
      </c>
      <c r="E79" s="288">
        <v>6583.4986630000003</v>
      </c>
      <c r="F79" s="280"/>
    </row>
    <row r="80" spans="1:6" s="277" customFormat="1" ht="15.75" x14ac:dyDescent="0.2">
      <c r="A80" s="147"/>
      <c r="B80" s="157" t="s">
        <v>145</v>
      </c>
      <c r="C80" s="178" t="s">
        <v>152</v>
      </c>
      <c r="D80" s="150">
        <v>5672</v>
      </c>
      <c r="E80" s="288">
        <v>7108.74</v>
      </c>
      <c r="F80" s="280"/>
    </row>
    <row r="81" spans="1:6" s="277" customFormat="1" ht="15.75" x14ac:dyDescent="0.2">
      <c r="A81" s="147"/>
      <c r="B81" s="157" t="s">
        <v>147</v>
      </c>
      <c r="C81" s="178" t="s">
        <v>152</v>
      </c>
      <c r="D81" s="150">
        <v>24076</v>
      </c>
      <c r="E81" s="288">
        <v>22663.84</v>
      </c>
      <c r="F81" s="280"/>
    </row>
    <row r="82" spans="1:6" s="277" customFormat="1" ht="15.75" x14ac:dyDescent="0.2">
      <c r="A82" s="147"/>
      <c r="B82" s="157" t="s">
        <v>149</v>
      </c>
      <c r="C82" s="178" t="s">
        <v>152</v>
      </c>
      <c r="D82" s="150">
        <v>28141</v>
      </c>
      <c r="E82" s="288">
        <v>27875.871546000002</v>
      </c>
      <c r="F82" s="280"/>
    </row>
    <row r="83" spans="1:6" s="277" customFormat="1" ht="15.75" x14ac:dyDescent="0.2">
      <c r="A83" s="147" t="s">
        <v>157</v>
      </c>
      <c r="B83" s="157" t="s">
        <v>158</v>
      </c>
      <c r="C83" s="178" t="s">
        <v>152</v>
      </c>
      <c r="D83" s="150">
        <v>92155</v>
      </c>
      <c r="E83" s="288">
        <f>E84+E85+E86</f>
        <v>92625.04</v>
      </c>
      <c r="F83" s="157"/>
    </row>
    <row r="84" spans="1:6" s="277" customFormat="1" ht="15.75" x14ac:dyDescent="0.2">
      <c r="A84" s="147"/>
      <c r="B84" s="157" t="s">
        <v>143</v>
      </c>
      <c r="C84" s="178" t="s">
        <v>152</v>
      </c>
      <c r="D84" s="150">
        <v>19192</v>
      </c>
      <c r="E84" s="288">
        <v>19248.3</v>
      </c>
      <c r="F84" s="157"/>
    </row>
    <row r="85" spans="1:6" s="277" customFormat="1" ht="15.75" x14ac:dyDescent="0.2">
      <c r="A85" s="147"/>
      <c r="B85" s="157" t="s">
        <v>145</v>
      </c>
      <c r="C85" s="178" t="s">
        <v>152</v>
      </c>
      <c r="D85" s="150">
        <v>19816</v>
      </c>
      <c r="E85" s="288">
        <v>19719</v>
      </c>
      <c r="F85" s="157"/>
    </row>
    <row r="86" spans="1:6" s="277" customFormat="1" ht="15.75" x14ac:dyDescent="0.2">
      <c r="A86" s="147"/>
      <c r="B86" s="157" t="s">
        <v>147</v>
      </c>
      <c r="C86" s="178" t="s">
        <v>152</v>
      </c>
      <c r="D86" s="150">
        <v>53147</v>
      </c>
      <c r="E86" s="288">
        <v>53657.739999999991</v>
      </c>
      <c r="F86" s="157"/>
    </row>
    <row r="87" spans="1:6" s="277" customFormat="1" ht="15.75" x14ac:dyDescent="0.2">
      <c r="A87" s="147"/>
      <c r="B87" s="157" t="s">
        <v>149</v>
      </c>
      <c r="C87" s="178" t="s">
        <v>152</v>
      </c>
      <c r="D87" s="150">
        <v>0</v>
      </c>
      <c r="E87" s="288"/>
      <c r="F87" s="157"/>
    </row>
    <row r="88" spans="1:6" s="277" customFormat="1" ht="15.75" x14ac:dyDescent="0.2">
      <c r="A88" s="147" t="s">
        <v>163</v>
      </c>
      <c r="B88" s="157" t="s">
        <v>164</v>
      </c>
      <c r="C88" s="178" t="s">
        <v>165</v>
      </c>
      <c r="D88" s="288">
        <v>41654</v>
      </c>
      <c r="E88" s="288">
        <f>E89+E90+E91+E92</f>
        <v>41711.729999999996</v>
      </c>
      <c r="F88" s="157"/>
    </row>
    <row r="89" spans="1:6" s="277" customFormat="1" ht="15.75" x14ac:dyDescent="0.2">
      <c r="A89" s="147"/>
      <c r="B89" s="157" t="s">
        <v>143</v>
      </c>
      <c r="C89" s="178" t="s">
        <v>165</v>
      </c>
      <c r="D89" s="288">
        <v>4246</v>
      </c>
      <c r="E89" s="288">
        <v>4073.13</v>
      </c>
      <c r="F89" s="157"/>
    </row>
    <row r="90" spans="1:6" s="277" customFormat="1" ht="15.75" x14ac:dyDescent="0.2">
      <c r="A90" s="147"/>
      <c r="B90" s="157" t="s">
        <v>145</v>
      </c>
      <c r="C90" s="178" t="s">
        <v>165</v>
      </c>
      <c r="D90" s="288">
        <v>4631</v>
      </c>
      <c r="E90" s="288">
        <v>4605.84</v>
      </c>
      <c r="F90" s="157"/>
    </row>
    <row r="91" spans="1:6" s="277" customFormat="1" ht="15.75" x14ac:dyDescent="0.2">
      <c r="A91" s="147"/>
      <c r="B91" s="157" t="s">
        <v>147</v>
      </c>
      <c r="C91" s="178" t="s">
        <v>165</v>
      </c>
      <c r="D91" s="288">
        <v>19046</v>
      </c>
      <c r="E91" s="288">
        <v>19311.939999999999</v>
      </c>
      <c r="F91" s="157"/>
    </row>
    <row r="92" spans="1:6" s="277" customFormat="1" ht="15.75" x14ac:dyDescent="0.2">
      <c r="A92" s="147"/>
      <c r="B92" s="157" t="s">
        <v>149</v>
      </c>
      <c r="C92" s="178" t="s">
        <v>165</v>
      </c>
      <c r="D92" s="288">
        <v>13730</v>
      </c>
      <c r="E92" s="288">
        <v>13720.82</v>
      </c>
      <c r="F92" s="157"/>
    </row>
    <row r="93" spans="1:6" s="277" customFormat="1" ht="15.75" x14ac:dyDescent="0.2">
      <c r="A93" s="147" t="s">
        <v>170</v>
      </c>
      <c r="B93" s="157" t="s">
        <v>171</v>
      </c>
      <c r="C93" s="178" t="s">
        <v>172</v>
      </c>
      <c r="D93" s="289">
        <v>8.9999999999999993E-3</v>
      </c>
      <c r="E93" s="294">
        <v>9.7000000000000003E-3</v>
      </c>
      <c r="F93" s="157"/>
    </row>
    <row r="94" spans="1:6" s="277" customFormat="1" ht="31.5" x14ac:dyDescent="0.2">
      <c r="A94" s="147" t="s">
        <v>173</v>
      </c>
      <c r="B94" s="157" t="s">
        <v>174</v>
      </c>
      <c r="C94" s="178" t="s">
        <v>21</v>
      </c>
      <c r="D94" s="288" t="s">
        <v>30</v>
      </c>
      <c r="E94" s="293">
        <v>883783.48976000003</v>
      </c>
      <c r="F94" s="283"/>
    </row>
    <row r="95" spans="1:6" s="277" customFormat="1" ht="15.75" x14ac:dyDescent="0.2">
      <c r="A95" s="147" t="s">
        <v>175</v>
      </c>
      <c r="B95" s="157" t="s">
        <v>176</v>
      </c>
      <c r="C95" s="178" t="s">
        <v>21</v>
      </c>
      <c r="D95" s="288" t="s">
        <v>30</v>
      </c>
      <c r="E95" s="293">
        <v>505417.90178999997</v>
      </c>
      <c r="F95" s="283"/>
    </row>
    <row r="96" spans="1:6" s="277" customFormat="1" ht="31.5" x14ac:dyDescent="0.2">
      <c r="A96" s="147" t="s">
        <v>177</v>
      </c>
      <c r="B96" s="157" t="s">
        <v>497</v>
      </c>
      <c r="C96" s="178" t="s">
        <v>172</v>
      </c>
      <c r="D96" s="290" t="s">
        <v>179</v>
      </c>
      <c r="E96" s="291" t="s">
        <v>18</v>
      </c>
      <c r="F96" s="177" t="s">
        <v>18</v>
      </c>
    </row>
    <row r="97" spans="1:6" ht="15" customHeight="1" x14ac:dyDescent="0.25">
      <c r="A97" s="115"/>
      <c r="B97" s="115"/>
      <c r="C97" s="115"/>
      <c r="D97" s="139"/>
      <c r="E97" s="139"/>
      <c r="F97" s="115"/>
    </row>
    <row r="98" spans="1:6" s="273" customFormat="1" ht="60.75" customHeight="1" x14ac:dyDescent="0.25">
      <c r="A98" s="358" t="s">
        <v>498</v>
      </c>
      <c r="B98" s="359"/>
      <c r="C98" s="359"/>
      <c r="D98" s="359"/>
      <c r="E98" s="359"/>
      <c r="F98" s="359"/>
    </row>
    <row r="99" spans="1:6" s="273" customFormat="1" ht="18" customHeight="1" x14ac:dyDescent="0.25">
      <c r="A99" s="358" t="s">
        <v>499</v>
      </c>
      <c r="B99" s="359"/>
      <c r="C99" s="359"/>
      <c r="D99" s="359"/>
      <c r="E99" s="359"/>
      <c r="F99" s="359"/>
    </row>
    <row r="100" spans="1:6" s="273" customFormat="1" ht="18" customHeight="1" x14ac:dyDescent="0.25">
      <c r="A100" s="358" t="s">
        <v>500</v>
      </c>
      <c r="B100" s="359"/>
      <c r="C100" s="359"/>
      <c r="D100" s="359"/>
      <c r="E100" s="359"/>
      <c r="F100" s="359"/>
    </row>
    <row r="101" spans="1:6" ht="36.75" customHeight="1" x14ac:dyDescent="0.25">
      <c r="A101" s="358" t="s">
        <v>501</v>
      </c>
      <c r="B101" s="359"/>
      <c r="C101" s="359"/>
      <c r="D101" s="359"/>
      <c r="E101" s="359"/>
      <c r="F101" s="359"/>
    </row>
    <row r="102" spans="1:6" ht="36.75" customHeight="1" x14ac:dyDescent="0.25">
      <c r="A102" s="358" t="s">
        <v>502</v>
      </c>
      <c r="B102" s="359"/>
      <c r="C102" s="359"/>
      <c r="D102" s="359"/>
      <c r="E102" s="359"/>
      <c r="F102" s="359"/>
    </row>
    <row r="103" spans="1:6" ht="15.75" x14ac:dyDescent="0.25">
      <c r="A103" s="115"/>
      <c r="B103" s="115"/>
      <c r="C103" s="115"/>
      <c r="D103" s="115"/>
      <c r="E103" s="115"/>
      <c r="F103" s="115"/>
    </row>
    <row r="104" spans="1:6" ht="15.75" x14ac:dyDescent="0.25">
      <c r="A104" s="115"/>
      <c r="B104" s="115"/>
      <c r="C104" s="115"/>
      <c r="D104" s="115"/>
      <c r="E104" s="115"/>
      <c r="F104" s="115"/>
    </row>
    <row r="105" spans="1:6" ht="15.75" x14ac:dyDescent="0.25">
      <c r="A105" s="115"/>
      <c r="B105" s="115"/>
      <c r="C105" s="115"/>
      <c r="D105" s="115"/>
      <c r="E105" s="115"/>
      <c r="F105" s="115"/>
    </row>
    <row r="106" spans="1:6" ht="15.75" x14ac:dyDescent="0.25">
      <c r="A106" s="115"/>
      <c r="B106" s="115"/>
      <c r="C106" s="115"/>
      <c r="D106" s="115"/>
      <c r="E106" s="115"/>
      <c r="F106" s="115"/>
    </row>
  </sheetData>
  <mergeCells count="16">
    <mergeCell ref="B12:C12"/>
    <mergeCell ref="A5:F5"/>
    <mergeCell ref="A6:F6"/>
    <mergeCell ref="A7:F7"/>
    <mergeCell ref="A8:F8"/>
    <mergeCell ref="B11:C11"/>
    <mergeCell ref="A99:F99"/>
    <mergeCell ref="A100:F100"/>
    <mergeCell ref="A101:F101"/>
    <mergeCell ref="A102:F102"/>
    <mergeCell ref="A15:A16"/>
    <mergeCell ref="B15:B16"/>
    <mergeCell ref="C15:C16"/>
    <mergeCell ref="D15:E15"/>
    <mergeCell ref="F15:F16"/>
    <mergeCell ref="A98:F98"/>
  </mergeCells>
  <pageMargins left="0.70866141732283472" right="0.70866141732283472" top="0.74803149606299213" bottom="0.74803149606299213" header="0.31496062992125984" footer="0.31496062992125984"/>
  <pageSetup paperSize="9" scale="25" orientation="portrait" r:id="rId1"/>
  <colBreaks count="1" manualBreakCount="1">
    <brk id="3" max="10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P109"/>
  <sheetViews>
    <sheetView view="pageBreakPreview" topLeftCell="A52" zoomScale="71" zoomScaleNormal="55" zoomScaleSheetLayoutView="71" workbookViewId="0">
      <selection activeCell="E66" sqref="E66"/>
    </sheetView>
  </sheetViews>
  <sheetFormatPr defaultRowHeight="15.75" x14ac:dyDescent="0.25"/>
  <cols>
    <col min="1" max="1" width="12" customWidth="1"/>
    <col min="2" max="2" width="57.42578125" style="115" customWidth="1"/>
    <col min="3" max="3" width="13.7109375" style="115" customWidth="1"/>
    <col min="4" max="4" width="16.7109375" style="115" customWidth="1"/>
    <col min="5" max="5" width="27.7109375" style="115" customWidth="1"/>
    <col min="6" max="7" width="17.42578125" style="115" customWidth="1"/>
    <col min="8" max="8" width="69" style="115" customWidth="1"/>
    <col min="9" max="241" width="9.140625" style="115"/>
    <col min="242" max="242" width="16" style="115" customWidth="1"/>
    <col min="243" max="243" width="79.85546875" style="115" customWidth="1"/>
    <col min="244" max="244" width="14.85546875" style="115" customWidth="1"/>
    <col min="245" max="245" width="17" style="115" customWidth="1"/>
    <col min="246" max="246" width="17.85546875" style="115" customWidth="1"/>
    <col min="247" max="247" width="42.140625" style="115" customWidth="1"/>
    <col min="248" max="248" width="14.85546875" style="115" customWidth="1"/>
    <col min="249" max="249" width="15" style="115" bestFit="1" customWidth="1"/>
    <col min="250" max="497" width="9.140625" style="115"/>
    <col min="498" max="498" width="16" style="115" customWidth="1"/>
    <col min="499" max="499" width="79.85546875" style="115" customWidth="1"/>
    <col min="500" max="500" width="14.85546875" style="115" customWidth="1"/>
    <col min="501" max="501" width="17" style="115" customWidth="1"/>
    <col min="502" max="502" width="17.85546875" style="115" customWidth="1"/>
    <col min="503" max="503" width="42.140625" style="115" customWidth="1"/>
    <col min="504" max="504" width="14.85546875" style="115" customWidth="1"/>
    <col min="505" max="505" width="15" style="115" bestFit="1" customWidth="1"/>
    <col min="506" max="753" width="9.140625" style="115"/>
    <col min="754" max="754" width="16" style="115" customWidth="1"/>
    <col min="755" max="755" width="79.85546875" style="115" customWidth="1"/>
    <col min="756" max="756" width="14.85546875" style="115" customWidth="1"/>
    <col min="757" max="757" width="17" style="115" customWidth="1"/>
    <col min="758" max="758" width="17.85546875" style="115" customWidth="1"/>
    <col min="759" max="759" width="42.140625" style="115" customWidth="1"/>
    <col min="760" max="760" width="14.85546875" style="115" customWidth="1"/>
    <col min="761" max="761" width="15" style="115" bestFit="1" customWidth="1"/>
    <col min="762" max="1009" width="9.140625" style="115"/>
    <col min="1010" max="1010" width="16" style="115" customWidth="1"/>
    <col min="1011" max="1011" width="79.85546875" style="115" customWidth="1"/>
    <col min="1012" max="1012" width="14.85546875" style="115" customWidth="1"/>
    <col min="1013" max="1013" width="17" style="115" customWidth="1"/>
    <col min="1014" max="1014" width="17.85546875" style="115" customWidth="1"/>
    <col min="1015" max="1015" width="42.140625" style="115" customWidth="1"/>
    <col min="1016" max="1016" width="14.85546875" style="115" customWidth="1"/>
    <col min="1017" max="1017" width="15" style="115" bestFit="1" customWidth="1"/>
    <col min="1018" max="1265" width="9.140625" style="115"/>
    <col min="1266" max="1266" width="16" style="115" customWidth="1"/>
    <col min="1267" max="1267" width="79.85546875" style="115" customWidth="1"/>
    <col min="1268" max="1268" width="14.85546875" style="115" customWidth="1"/>
    <col min="1269" max="1269" width="17" style="115" customWidth="1"/>
    <col min="1270" max="1270" width="17.85546875" style="115" customWidth="1"/>
    <col min="1271" max="1271" width="42.140625" style="115" customWidth="1"/>
    <col min="1272" max="1272" width="14.85546875" style="115" customWidth="1"/>
    <col min="1273" max="1273" width="15" style="115" bestFit="1" customWidth="1"/>
    <col min="1274" max="1521" width="9.140625" style="115"/>
    <col min="1522" max="1522" width="16" style="115" customWidth="1"/>
    <col min="1523" max="1523" width="79.85546875" style="115" customWidth="1"/>
    <col min="1524" max="1524" width="14.85546875" style="115" customWidth="1"/>
    <col min="1525" max="1525" width="17" style="115" customWidth="1"/>
    <col min="1526" max="1526" width="17.85546875" style="115" customWidth="1"/>
    <col min="1527" max="1527" width="42.140625" style="115" customWidth="1"/>
    <col min="1528" max="1528" width="14.85546875" style="115" customWidth="1"/>
    <col min="1529" max="1529" width="15" style="115" bestFit="1" customWidth="1"/>
    <col min="1530" max="1777" width="9.140625" style="115"/>
    <col min="1778" max="1778" width="16" style="115" customWidth="1"/>
    <col min="1779" max="1779" width="79.85546875" style="115" customWidth="1"/>
    <col min="1780" max="1780" width="14.85546875" style="115" customWidth="1"/>
    <col min="1781" max="1781" width="17" style="115" customWidth="1"/>
    <col min="1782" max="1782" width="17.85546875" style="115" customWidth="1"/>
    <col min="1783" max="1783" width="42.140625" style="115" customWidth="1"/>
    <col min="1784" max="1784" width="14.85546875" style="115" customWidth="1"/>
    <col min="1785" max="1785" width="15" style="115" bestFit="1" customWidth="1"/>
    <col min="1786" max="2033" width="9.140625" style="115"/>
    <col min="2034" max="2034" width="16" style="115" customWidth="1"/>
    <col min="2035" max="2035" width="79.85546875" style="115" customWidth="1"/>
    <col min="2036" max="2036" width="14.85546875" style="115" customWidth="1"/>
    <col min="2037" max="2037" width="17" style="115" customWidth="1"/>
    <col min="2038" max="2038" width="17.85546875" style="115" customWidth="1"/>
    <col min="2039" max="2039" width="42.140625" style="115" customWidth="1"/>
    <col min="2040" max="2040" width="14.85546875" style="115" customWidth="1"/>
    <col min="2041" max="2041" width="15" style="115" bestFit="1" customWidth="1"/>
    <col min="2042" max="2289" width="9.140625" style="115"/>
    <col min="2290" max="2290" width="16" style="115" customWidth="1"/>
    <col min="2291" max="2291" width="79.85546875" style="115" customWidth="1"/>
    <col min="2292" max="2292" width="14.85546875" style="115" customWidth="1"/>
    <col min="2293" max="2293" width="17" style="115" customWidth="1"/>
    <col min="2294" max="2294" width="17.85546875" style="115" customWidth="1"/>
    <col min="2295" max="2295" width="42.140625" style="115" customWidth="1"/>
    <col min="2296" max="2296" width="14.85546875" style="115" customWidth="1"/>
    <col min="2297" max="2297" width="15" style="115" bestFit="1" customWidth="1"/>
    <col min="2298" max="2545" width="9.140625" style="115"/>
    <col min="2546" max="2546" width="16" style="115" customWidth="1"/>
    <col min="2547" max="2547" width="79.85546875" style="115" customWidth="1"/>
    <col min="2548" max="2548" width="14.85546875" style="115" customWidth="1"/>
    <col min="2549" max="2549" width="17" style="115" customWidth="1"/>
    <col min="2550" max="2550" width="17.85546875" style="115" customWidth="1"/>
    <col min="2551" max="2551" width="42.140625" style="115" customWidth="1"/>
    <col min="2552" max="2552" width="14.85546875" style="115" customWidth="1"/>
    <col min="2553" max="2553" width="15" style="115" bestFit="1" customWidth="1"/>
    <col min="2554" max="2801" width="9.140625" style="115"/>
    <col min="2802" max="2802" width="16" style="115" customWidth="1"/>
    <col min="2803" max="2803" width="79.85546875" style="115" customWidth="1"/>
    <col min="2804" max="2804" width="14.85546875" style="115" customWidth="1"/>
    <col min="2805" max="2805" width="17" style="115" customWidth="1"/>
    <col min="2806" max="2806" width="17.85546875" style="115" customWidth="1"/>
    <col min="2807" max="2807" width="42.140625" style="115" customWidth="1"/>
    <col min="2808" max="2808" width="14.85546875" style="115" customWidth="1"/>
    <col min="2809" max="2809" width="15" style="115" bestFit="1" customWidth="1"/>
    <col min="2810" max="3057" width="9.140625" style="115"/>
    <col min="3058" max="3058" width="16" style="115" customWidth="1"/>
    <col min="3059" max="3059" width="79.85546875" style="115" customWidth="1"/>
    <col min="3060" max="3060" width="14.85546875" style="115" customWidth="1"/>
    <col min="3061" max="3061" width="17" style="115" customWidth="1"/>
    <col min="3062" max="3062" width="17.85546875" style="115" customWidth="1"/>
    <col min="3063" max="3063" width="42.140625" style="115" customWidth="1"/>
    <col min="3064" max="3064" width="14.85546875" style="115" customWidth="1"/>
    <col min="3065" max="3065" width="15" style="115" bestFit="1" customWidth="1"/>
    <col min="3066" max="3313" width="9.140625" style="115"/>
    <col min="3314" max="3314" width="16" style="115" customWidth="1"/>
    <col min="3315" max="3315" width="79.85546875" style="115" customWidth="1"/>
    <col min="3316" max="3316" width="14.85546875" style="115" customWidth="1"/>
    <col min="3317" max="3317" width="17" style="115" customWidth="1"/>
    <col min="3318" max="3318" width="17.85546875" style="115" customWidth="1"/>
    <col min="3319" max="3319" width="42.140625" style="115" customWidth="1"/>
    <col min="3320" max="3320" width="14.85546875" style="115" customWidth="1"/>
    <col min="3321" max="3321" width="15" style="115" bestFit="1" customWidth="1"/>
    <col min="3322" max="3569" width="9.140625" style="115"/>
    <col min="3570" max="3570" width="16" style="115" customWidth="1"/>
    <col min="3571" max="3571" width="79.85546875" style="115" customWidth="1"/>
    <col min="3572" max="3572" width="14.85546875" style="115" customWidth="1"/>
    <col min="3573" max="3573" width="17" style="115" customWidth="1"/>
    <col min="3574" max="3574" width="17.85546875" style="115" customWidth="1"/>
    <col min="3575" max="3575" width="42.140625" style="115" customWidth="1"/>
    <col min="3576" max="3576" width="14.85546875" style="115" customWidth="1"/>
    <col min="3577" max="3577" width="15" style="115" bestFit="1" customWidth="1"/>
    <col min="3578" max="3825" width="9.140625" style="115"/>
    <col min="3826" max="3826" width="16" style="115" customWidth="1"/>
    <col min="3827" max="3827" width="79.85546875" style="115" customWidth="1"/>
    <col min="3828" max="3828" width="14.85546875" style="115" customWidth="1"/>
    <col min="3829" max="3829" width="17" style="115" customWidth="1"/>
    <col min="3830" max="3830" width="17.85546875" style="115" customWidth="1"/>
    <col min="3831" max="3831" width="42.140625" style="115" customWidth="1"/>
    <col min="3832" max="3832" width="14.85546875" style="115" customWidth="1"/>
    <col min="3833" max="3833" width="15" style="115" bestFit="1" customWidth="1"/>
    <col min="3834" max="4081" width="9.140625" style="115"/>
    <col min="4082" max="4082" width="16" style="115" customWidth="1"/>
    <col min="4083" max="4083" width="79.85546875" style="115" customWidth="1"/>
    <col min="4084" max="4084" width="14.85546875" style="115" customWidth="1"/>
    <col min="4085" max="4085" width="17" style="115" customWidth="1"/>
    <col min="4086" max="4086" width="17.85546875" style="115" customWidth="1"/>
    <col min="4087" max="4087" width="42.140625" style="115" customWidth="1"/>
    <col min="4088" max="4088" width="14.85546875" style="115" customWidth="1"/>
    <col min="4089" max="4089" width="15" style="115" bestFit="1" customWidth="1"/>
    <col min="4090" max="4337" width="9.140625" style="115"/>
    <col min="4338" max="4338" width="16" style="115" customWidth="1"/>
    <col min="4339" max="4339" width="79.85546875" style="115" customWidth="1"/>
    <col min="4340" max="4340" width="14.85546875" style="115" customWidth="1"/>
    <col min="4341" max="4341" width="17" style="115" customWidth="1"/>
    <col min="4342" max="4342" width="17.85546875" style="115" customWidth="1"/>
    <col min="4343" max="4343" width="42.140625" style="115" customWidth="1"/>
    <col min="4344" max="4344" width="14.85546875" style="115" customWidth="1"/>
    <col min="4345" max="4345" width="15" style="115" bestFit="1" customWidth="1"/>
    <col min="4346" max="4593" width="9.140625" style="115"/>
    <col min="4594" max="4594" width="16" style="115" customWidth="1"/>
    <col min="4595" max="4595" width="79.85546875" style="115" customWidth="1"/>
    <col min="4596" max="4596" width="14.85546875" style="115" customWidth="1"/>
    <col min="4597" max="4597" width="17" style="115" customWidth="1"/>
    <col min="4598" max="4598" width="17.85546875" style="115" customWidth="1"/>
    <col min="4599" max="4599" width="42.140625" style="115" customWidth="1"/>
    <col min="4600" max="4600" width="14.85546875" style="115" customWidth="1"/>
    <col min="4601" max="4601" width="15" style="115" bestFit="1" customWidth="1"/>
    <col min="4602" max="4849" width="9.140625" style="115"/>
    <col min="4850" max="4850" width="16" style="115" customWidth="1"/>
    <col min="4851" max="4851" width="79.85546875" style="115" customWidth="1"/>
    <col min="4852" max="4852" width="14.85546875" style="115" customWidth="1"/>
    <col min="4853" max="4853" width="17" style="115" customWidth="1"/>
    <col min="4854" max="4854" width="17.85546875" style="115" customWidth="1"/>
    <col min="4855" max="4855" width="42.140625" style="115" customWidth="1"/>
    <col min="4856" max="4856" width="14.85546875" style="115" customWidth="1"/>
    <col min="4857" max="4857" width="15" style="115" bestFit="1" customWidth="1"/>
    <col min="4858" max="5105" width="9.140625" style="115"/>
    <col min="5106" max="5106" width="16" style="115" customWidth="1"/>
    <col min="5107" max="5107" width="79.85546875" style="115" customWidth="1"/>
    <col min="5108" max="5108" width="14.85546875" style="115" customWidth="1"/>
    <col min="5109" max="5109" width="17" style="115" customWidth="1"/>
    <col min="5110" max="5110" width="17.85546875" style="115" customWidth="1"/>
    <col min="5111" max="5111" width="42.140625" style="115" customWidth="1"/>
    <col min="5112" max="5112" width="14.85546875" style="115" customWidth="1"/>
    <col min="5113" max="5113" width="15" style="115" bestFit="1" customWidth="1"/>
    <col min="5114" max="5361" width="9.140625" style="115"/>
    <col min="5362" max="5362" width="16" style="115" customWidth="1"/>
    <col min="5363" max="5363" width="79.85546875" style="115" customWidth="1"/>
    <col min="5364" max="5364" width="14.85546875" style="115" customWidth="1"/>
    <col min="5365" max="5365" width="17" style="115" customWidth="1"/>
    <col min="5366" max="5366" width="17.85546875" style="115" customWidth="1"/>
    <col min="5367" max="5367" width="42.140625" style="115" customWidth="1"/>
    <col min="5368" max="5368" width="14.85546875" style="115" customWidth="1"/>
    <col min="5369" max="5369" width="15" style="115" bestFit="1" customWidth="1"/>
    <col min="5370" max="5617" width="9.140625" style="115"/>
    <col min="5618" max="5618" width="16" style="115" customWidth="1"/>
    <col min="5619" max="5619" width="79.85546875" style="115" customWidth="1"/>
    <col min="5620" max="5620" width="14.85546875" style="115" customWidth="1"/>
    <col min="5621" max="5621" width="17" style="115" customWidth="1"/>
    <col min="5622" max="5622" width="17.85546875" style="115" customWidth="1"/>
    <col min="5623" max="5623" width="42.140625" style="115" customWidth="1"/>
    <col min="5624" max="5624" width="14.85546875" style="115" customWidth="1"/>
    <col min="5625" max="5625" width="15" style="115" bestFit="1" customWidth="1"/>
    <col min="5626" max="5873" width="9.140625" style="115"/>
    <col min="5874" max="5874" width="16" style="115" customWidth="1"/>
    <col min="5875" max="5875" width="79.85546875" style="115" customWidth="1"/>
    <col min="5876" max="5876" width="14.85546875" style="115" customWidth="1"/>
    <col min="5877" max="5877" width="17" style="115" customWidth="1"/>
    <col min="5878" max="5878" width="17.85546875" style="115" customWidth="1"/>
    <col min="5879" max="5879" width="42.140625" style="115" customWidth="1"/>
    <col min="5880" max="5880" width="14.85546875" style="115" customWidth="1"/>
    <col min="5881" max="5881" width="15" style="115" bestFit="1" customWidth="1"/>
    <col min="5882" max="6129" width="9.140625" style="115"/>
    <col min="6130" max="6130" width="16" style="115" customWidth="1"/>
    <col min="6131" max="6131" width="79.85546875" style="115" customWidth="1"/>
    <col min="6132" max="6132" width="14.85546875" style="115" customWidth="1"/>
    <col min="6133" max="6133" width="17" style="115" customWidth="1"/>
    <col min="6134" max="6134" width="17.85546875" style="115" customWidth="1"/>
    <col min="6135" max="6135" width="42.140625" style="115" customWidth="1"/>
    <col min="6136" max="6136" width="14.85546875" style="115" customWidth="1"/>
    <col min="6137" max="6137" width="15" style="115" bestFit="1" customWidth="1"/>
    <col min="6138" max="6385" width="9.140625" style="115"/>
    <col min="6386" max="6386" width="16" style="115" customWidth="1"/>
    <col min="6387" max="6387" width="79.85546875" style="115" customWidth="1"/>
    <col min="6388" max="6388" width="14.85546875" style="115" customWidth="1"/>
    <col min="6389" max="6389" width="17" style="115" customWidth="1"/>
    <col min="6390" max="6390" width="17.85546875" style="115" customWidth="1"/>
    <col min="6391" max="6391" width="42.140625" style="115" customWidth="1"/>
    <col min="6392" max="6392" width="14.85546875" style="115" customWidth="1"/>
    <col min="6393" max="6393" width="15" style="115" bestFit="1" customWidth="1"/>
    <col min="6394" max="6641" width="9.140625" style="115"/>
    <col min="6642" max="6642" width="16" style="115" customWidth="1"/>
    <col min="6643" max="6643" width="79.85546875" style="115" customWidth="1"/>
    <col min="6644" max="6644" width="14.85546875" style="115" customWidth="1"/>
    <col min="6645" max="6645" width="17" style="115" customWidth="1"/>
    <col min="6646" max="6646" width="17.85546875" style="115" customWidth="1"/>
    <col min="6647" max="6647" width="42.140625" style="115" customWidth="1"/>
    <col min="6648" max="6648" width="14.85546875" style="115" customWidth="1"/>
    <col min="6649" max="6649" width="15" style="115" bestFit="1" customWidth="1"/>
    <col min="6650" max="6897" width="9.140625" style="115"/>
    <col min="6898" max="6898" width="16" style="115" customWidth="1"/>
    <col min="6899" max="6899" width="79.85546875" style="115" customWidth="1"/>
    <col min="6900" max="6900" width="14.85546875" style="115" customWidth="1"/>
    <col min="6901" max="6901" width="17" style="115" customWidth="1"/>
    <col min="6902" max="6902" width="17.85546875" style="115" customWidth="1"/>
    <col min="6903" max="6903" width="42.140625" style="115" customWidth="1"/>
    <col min="6904" max="6904" width="14.85546875" style="115" customWidth="1"/>
    <col min="6905" max="6905" width="15" style="115" bestFit="1" customWidth="1"/>
    <col min="6906" max="7153" width="9.140625" style="115"/>
    <col min="7154" max="7154" width="16" style="115" customWidth="1"/>
    <col min="7155" max="7155" width="79.85546875" style="115" customWidth="1"/>
    <col min="7156" max="7156" width="14.85546875" style="115" customWidth="1"/>
    <col min="7157" max="7157" width="17" style="115" customWidth="1"/>
    <col min="7158" max="7158" width="17.85546875" style="115" customWidth="1"/>
    <col min="7159" max="7159" width="42.140625" style="115" customWidth="1"/>
    <col min="7160" max="7160" width="14.85546875" style="115" customWidth="1"/>
    <col min="7161" max="7161" width="15" style="115" bestFit="1" customWidth="1"/>
    <col min="7162" max="7409" width="9.140625" style="115"/>
    <col min="7410" max="7410" width="16" style="115" customWidth="1"/>
    <col min="7411" max="7411" width="79.85546875" style="115" customWidth="1"/>
    <col min="7412" max="7412" width="14.85546875" style="115" customWidth="1"/>
    <col min="7413" max="7413" width="17" style="115" customWidth="1"/>
    <col min="7414" max="7414" width="17.85546875" style="115" customWidth="1"/>
    <col min="7415" max="7415" width="42.140625" style="115" customWidth="1"/>
    <col min="7416" max="7416" width="14.85546875" style="115" customWidth="1"/>
    <col min="7417" max="7417" width="15" style="115" bestFit="1" customWidth="1"/>
    <col min="7418" max="7665" width="9.140625" style="115"/>
    <col min="7666" max="7666" width="16" style="115" customWidth="1"/>
    <col min="7667" max="7667" width="79.85546875" style="115" customWidth="1"/>
    <col min="7668" max="7668" width="14.85546875" style="115" customWidth="1"/>
    <col min="7669" max="7669" width="17" style="115" customWidth="1"/>
    <col min="7670" max="7670" width="17.85546875" style="115" customWidth="1"/>
    <col min="7671" max="7671" width="42.140625" style="115" customWidth="1"/>
    <col min="7672" max="7672" width="14.85546875" style="115" customWidth="1"/>
    <col min="7673" max="7673" width="15" style="115" bestFit="1" customWidth="1"/>
    <col min="7674" max="7921" width="9.140625" style="115"/>
    <col min="7922" max="7922" width="16" style="115" customWidth="1"/>
    <col min="7923" max="7923" width="79.85546875" style="115" customWidth="1"/>
    <col min="7924" max="7924" width="14.85546875" style="115" customWidth="1"/>
    <col min="7925" max="7925" width="17" style="115" customWidth="1"/>
    <col min="7926" max="7926" width="17.85546875" style="115" customWidth="1"/>
    <col min="7927" max="7927" width="42.140625" style="115" customWidth="1"/>
    <col min="7928" max="7928" width="14.85546875" style="115" customWidth="1"/>
    <col min="7929" max="7929" width="15" style="115" bestFit="1" customWidth="1"/>
    <col min="7930" max="8177" width="9.140625" style="115"/>
    <col min="8178" max="8178" width="16" style="115" customWidth="1"/>
    <col min="8179" max="8179" width="79.85546875" style="115" customWidth="1"/>
    <col min="8180" max="8180" width="14.85546875" style="115" customWidth="1"/>
    <col min="8181" max="8181" width="17" style="115" customWidth="1"/>
    <col min="8182" max="8182" width="17.85546875" style="115" customWidth="1"/>
    <col min="8183" max="8183" width="42.140625" style="115" customWidth="1"/>
    <col min="8184" max="8184" width="14.85546875" style="115" customWidth="1"/>
    <col min="8185" max="8185" width="15" style="115" bestFit="1" customWidth="1"/>
    <col min="8186" max="8433" width="9.140625" style="115"/>
    <col min="8434" max="8434" width="16" style="115" customWidth="1"/>
    <col min="8435" max="8435" width="79.85546875" style="115" customWidth="1"/>
    <col min="8436" max="8436" width="14.85546875" style="115" customWidth="1"/>
    <col min="8437" max="8437" width="17" style="115" customWidth="1"/>
    <col min="8438" max="8438" width="17.85546875" style="115" customWidth="1"/>
    <col min="8439" max="8439" width="42.140625" style="115" customWidth="1"/>
    <col min="8440" max="8440" width="14.85546875" style="115" customWidth="1"/>
    <col min="8441" max="8441" width="15" style="115" bestFit="1" customWidth="1"/>
    <col min="8442" max="8689" width="9.140625" style="115"/>
    <col min="8690" max="8690" width="16" style="115" customWidth="1"/>
    <col min="8691" max="8691" width="79.85546875" style="115" customWidth="1"/>
    <col min="8692" max="8692" width="14.85546875" style="115" customWidth="1"/>
    <col min="8693" max="8693" width="17" style="115" customWidth="1"/>
    <col min="8694" max="8694" width="17.85546875" style="115" customWidth="1"/>
    <col min="8695" max="8695" width="42.140625" style="115" customWidth="1"/>
    <col min="8696" max="8696" width="14.85546875" style="115" customWidth="1"/>
    <col min="8697" max="8697" width="15" style="115" bestFit="1" customWidth="1"/>
    <col min="8698" max="8945" width="9.140625" style="115"/>
    <col min="8946" max="8946" width="16" style="115" customWidth="1"/>
    <col min="8947" max="8947" width="79.85546875" style="115" customWidth="1"/>
    <col min="8948" max="8948" width="14.85546875" style="115" customWidth="1"/>
    <col min="8949" max="8949" width="17" style="115" customWidth="1"/>
    <col min="8950" max="8950" width="17.85546875" style="115" customWidth="1"/>
    <col min="8951" max="8951" width="42.140625" style="115" customWidth="1"/>
    <col min="8952" max="8952" width="14.85546875" style="115" customWidth="1"/>
    <col min="8953" max="8953" width="15" style="115" bestFit="1" customWidth="1"/>
    <col min="8954" max="9201" width="9.140625" style="115"/>
    <col min="9202" max="9202" width="16" style="115" customWidth="1"/>
    <col min="9203" max="9203" width="79.85546875" style="115" customWidth="1"/>
    <col min="9204" max="9204" width="14.85546875" style="115" customWidth="1"/>
    <col min="9205" max="9205" width="17" style="115" customWidth="1"/>
    <col min="9206" max="9206" width="17.85546875" style="115" customWidth="1"/>
    <col min="9207" max="9207" width="42.140625" style="115" customWidth="1"/>
    <col min="9208" max="9208" width="14.85546875" style="115" customWidth="1"/>
    <col min="9209" max="9209" width="15" style="115" bestFit="1" customWidth="1"/>
    <col min="9210" max="9457" width="9.140625" style="115"/>
    <col min="9458" max="9458" width="16" style="115" customWidth="1"/>
    <col min="9459" max="9459" width="79.85546875" style="115" customWidth="1"/>
    <col min="9460" max="9460" width="14.85546875" style="115" customWidth="1"/>
    <col min="9461" max="9461" width="17" style="115" customWidth="1"/>
    <col min="9462" max="9462" width="17.85546875" style="115" customWidth="1"/>
    <col min="9463" max="9463" width="42.140625" style="115" customWidth="1"/>
    <col min="9464" max="9464" width="14.85546875" style="115" customWidth="1"/>
    <col min="9465" max="9465" width="15" style="115" bestFit="1" customWidth="1"/>
    <col min="9466" max="9713" width="9.140625" style="115"/>
    <col min="9714" max="9714" width="16" style="115" customWidth="1"/>
    <col min="9715" max="9715" width="79.85546875" style="115" customWidth="1"/>
    <col min="9716" max="9716" width="14.85546875" style="115" customWidth="1"/>
    <col min="9717" max="9717" width="17" style="115" customWidth="1"/>
    <col min="9718" max="9718" width="17.85546875" style="115" customWidth="1"/>
    <col min="9719" max="9719" width="42.140625" style="115" customWidth="1"/>
    <col min="9720" max="9720" width="14.85546875" style="115" customWidth="1"/>
    <col min="9721" max="9721" width="15" style="115" bestFit="1" customWidth="1"/>
    <col min="9722" max="9969" width="9.140625" style="115"/>
    <col min="9970" max="9970" width="16" style="115" customWidth="1"/>
    <col min="9971" max="9971" width="79.85546875" style="115" customWidth="1"/>
    <col min="9972" max="9972" width="14.85546875" style="115" customWidth="1"/>
    <col min="9973" max="9973" width="17" style="115" customWidth="1"/>
    <col min="9974" max="9974" width="17.85546875" style="115" customWidth="1"/>
    <col min="9975" max="9975" width="42.140625" style="115" customWidth="1"/>
    <col min="9976" max="9976" width="14.85546875" style="115" customWidth="1"/>
    <col min="9977" max="9977" width="15" style="115" bestFit="1" customWidth="1"/>
    <col min="9978" max="10225" width="9.140625" style="115"/>
    <col min="10226" max="10226" width="16" style="115" customWidth="1"/>
    <col min="10227" max="10227" width="79.85546875" style="115" customWidth="1"/>
    <col min="10228" max="10228" width="14.85546875" style="115" customWidth="1"/>
    <col min="10229" max="10229" width="17" style="115" customWidth="1"/>
    <col min="10230" max="10230" width="17.85546875" style="115" customWidth="1"/>
    <col min="10231" max="10231" width="42.140625" style="115" customWidth="1"/>
    <col min="10232" max="10232" width="14.85546875" style="115" customWidth="1"/>
    <col min="10233" max="10233" width="15" style="115" bestFit="1" customWidth="1"/>
    <col min="10234" max="10481" width="9.140625" style="115"/>
    <col min="10482" max="10482" width="16" style="115" customWidth="1"/>
    <col min="10483" max="10483" width="79.85546875" style="115" customWidth="1"/>
    <col min="10484" max="10484" width="14.85546875" style="115" customWidth="1"/>
    <col min="10485" max="10485" width="17" style="115" customWidth="1"/>
    <col min="10486" max="10486" width="17.85546875" style="115" customWidth="1"/>
    <col min="10487" max="10487" width="42.140625" style="115" customWidth="1"/>
    <col min="10488" max="10488" width="14.85546875" style="115" customWidth="1"/>
    <col min="10489" max="10489" width="15" style="115" bestFit="1" customWidth="1"/>
    <col min="10490" max="10737" width="9.140625" style="115"/>
    <col min="10738" max="10738" width="16" style="115" customWidth="1"/>
    <col min="10739" max="10739" width="79.85546875" style="115" customWidth="1"/>
    <col min="10740" max="10740" width="14.85546875" style="115" customWidth="1"/>
    <col min="10741" max="10741" width="17" style="115" customWidth="1"/>
    <col min="10742" max="10742" width="17.85546875" style="115" customWidth="1"/>
    <col min="10743" max="10743" width="42.140625" style="115" customWidth="1"/>
    <col min="10744" max="10744" width="14.85546875" style="115" customWidth="1"/>
    <col min="10745" max="10745" width="15" style="115" bestFit="1" customWidth="1"/>
    <col min="10746" max="10993" width="9.140625" style="115"/>
    <col min="10994" max="10994" width="16" style="115" customWidth="1"/>
    <col min="10995" max="10995" width="79.85546875" style="115" customWidth="1"/>
    <col min="10996" max="10996" width="14.85546875" style="115" customWidth="1"/>
    <col min="10997" max="10997" width="17" style="115" customWidth="1"/>
    <col min="10998" max="10998" width="17.85546875" style="115" customWidth="1"/>
    <col min="10999" max="10999" width="42.140625" style="115" customWidth="1"/>
    <col min="11000" max="11000" width="14.85546875" style="115" customWidth="1"/>
    <col min="11001" max="11001" width="15" style="115" bestFit="1" customWidth="1"/>
    <col min="11002" max="11249" width="9.140625" style="115"/>
    <col min="11250" max="11250" width="16" style="115" customWidth="1"/>
    <col min="11251" max="11251" width="79.85546875" style="115" customWidth="1"/>
    <col min="11252" max="11252" width="14.85546875" style="115" customWidth="1"/>
    <col min="11253" max="11253" width="17" style="115" customWidth="1"/>
    <col min="11254" max="11254" width="17.85546875" style="115" customWidth="1"/>
    <col min="11255" max="11255" width="42.140625" style="115" customWidth="1"/>
    <col min="11256" max="11256" width="14.85546875" style="115" customWidth="1"/>
    <col min="11257" max="11257" width="15" style="115" bestFit="1" customWidth="1"/>
    <col min="11258" max="11505" width="9.140625" style="115"/>
    <col min="11506" max="11506" width="16" style="115" customWidth="1"/>
    <col min="11507" max="11507" width="79.85546875" style="115" customWidth="1"/>
    <col min="11508" max="11508" width="14.85546875" style="115" customWidth="1"/>
    <col min="11509" max="11509" width="17" style="115" customWidth="1"/>
    <col min="11510" max="11510" width="17.85546875" style="115" customWidth="1"/>
    <col min="11511" max="11511" width="42.140625" style="115" customWidth="1"/>
    <col min="11512" max="11512" width="14.85546875" style="115" customWidth="1"/>
    <col min="11513" max="11513" width="15" style="115" bestFit="1" customWidth="1"/>
    <col min="11514" max="11761" width="9.140625" style="115"/>
    <col min="11762" max="11762" width="16" style="115" customWidth="1"/>
    <col min="11763" max="11763" width="79.85546875" style="115" customWidth="1"/>
    <col min="11764" max="11764" width="14.85546875" style="115" customWidth="1"/>
    <col min="11765" max="11765" width="17" style="115" customWidth="1"/>
    <col min="11766" max="11766" width="17.85546875" style="115" customWidth="1"/>
    <col min="11767" max="11767" width="42.140625" style="115" customWidth="1"/>
    <col min="11768" max="11768" width="14.85546875" style="115" customWidth="1"/>
    <col min="11769" max="11769" width="15" style="115" bestFit="1" customWidth="1"/>
    <col min="11770" max="12017" width="9.140625" style="115"/>
    <col min="12018" max="12018" width="16" style="115" customWidth="1"/>
    <col min="12019" max="12019" width="79.85546875" style="115" customWidth="1"/>
    <col min="12020" max="12020" width="14.85546875" style="115" customWidth="1"/>
    <col min="12021" max="12021" width="17" style="115" customWidth="1"/>
    <col min="12022" max="12022" width="17.85546875" style="115" customWidth="1"/>
    <col min="12023" max="12023" width="42.140625" style="115" customWidth="1"/>
    <col min="12024" max="12024" width="14.85546875" style="115" customWidth="1"/>
    <col min="12025" max="12025" width="15" style="115" bestFit="1" customWidth="1"/>
    <col min="12026" max="12273" width="9.140625" style="115"/>
    <col min="12274" max="12274" width="16" style="115" customWidth="1"/>
    <col min="12275" max="12275" width="79.85546875" style="115" customWidth="1"/>
    <col min="12276" max="12276" width="14.85546875" style="115" customWidth="1"/>
    <col min="12277" max="12277" width="17" style="115" customWidth="1"/>
    <col min="12278" max="12278" width="17.85546875" style="115" customWidth="1"/>
    <col min="12279" max="12279" width="42.140625" style="115" customWidth="1"/>
    <col min="12280" max="12280" width="14.85546875" style="115" customWidth="1"/>
    <col min="12281" max="12281" width="15" style="115" bestFit="1" customWidth="1"/>
    <col min="12282" max="12529" width="9.140625" style="115"/>
    <col min="12530" max="12530" width="16" style="115" customWidth="1"/>
    <col min="12531" max="12531" width="79.85546875" style="115" customWidth="1"/>
    <col min="12532" max="12532" width="14.85546875" style="115" customWidth="1"/>
    <col min="12533" max="12533" width="17" style="115" customWidth="1"/>
    <col min="12534" max="12534" width="17.85546875" style="115" customWidth="1"/>
    <col min="12535" max="12535" width="42.140625" style="115" customWidth="1"/>
    <col min="12536" max="12536" width="14.85546875" style="115" customWidth="1"/>
    <col min="12537" max="12537" width="15" style="115" bestFit="1" customWidth="1"/>
    <col min="12538" max="12785" width="9.140625" style="115"/>
    <col min="12786" max="12786" width="16" style="115" customWidth="1"/>
    <col min="12787" max="12787" width="79.85546875" style="115" customWidth="1"/>
    <col min="12788" max="12788" width="14.85546875" style="115" customWidth="1"/>
    <col min="12789" max="12789" width="17" style="115" customWidth="1"/>
    <col min="12790" max="12790" width="17.85546875" style="115" customWidth="1"/>
    <col min="12791" max="12791" width="42.140625" style="115" customWidth="1"/>
    <col min="12792" max="12792" width="14.85546875" style="115" customWidth="1"/>
    <col min="12793" max="12793" width="15" style="115" bestFit="1" customWidth="1"/>
    <col min="12794" max="13041" width="9.140625" style="115"/>
    <col min="13042" max="13042" width="16" style="115" customWidth="1"/>
    <col min="13043" max="13043" width="79.85546875" style="115" customWidth="1"/>
    <col min="13044" max="13044" width="14.85546875" style="115" customWidth="1"/>
    <col min="13045" max="13045" width="17" style="115" customWidth="1"/>
    <col min="13046" max="13046" width="17.85546875" style="115" customWidth="1"/>
    <col min="13047" max="13047" width="42.140625" style="115" customWidth="1"/>
    <col min="13048" max="13048" width="14.85546875" style="115" customWidth="1"/>
    <col min="13049" max="13049" width="15" style="115" bestFit="1" customWidth="1"/>
    <col min="13050" max="13297" width="9.140625" style="115"/>
    <col min="13298" max="13298" width="16" style="115" customWidth="1"/>
    <col min="13299" max="13299" width="79.85546875" style="115" customWidth="1"/>
    <col min="13300" max="13300" width="14.85546875" style="115" customWidth="1"/>
    <col min="13301" max="13301" width="17" style="115" customWidth="1"/>
    <col min="13302" max="13302" width="17.85546875" style="115" customWidth="1"/>
    <col min="13303" max="13303" width="42.140625" style="115" customWidth="1"/>
    <col min="13304" max="13304" width="14.85546875" style="115" customWidth="1"/>
    <col min="13305" max="13305" width="15" style="115" bestFit="1" customWidth="1"/>
    <col min="13306" max="13553" width="9.140625" style="115"/>
    <col min="13554" max="13554" width="16" style="115" customWidth="1"/>
    <col min="13555" max="13555" width="79.85546875" style="115" customWidth="1"/>
    <col min="13556" max="13556" width="14.85546875" style="115" customWidth="1"/>
    <col min="13557" max="13557" width="17" style="115" customWidth="1"/>
    <col min="13558" max="13558" width="17.85546875" style="115" customWidth="1"/>
    <col min="13559" max="13559" width="42.140625" style="115" customWidth="1"/>
    <col min="13560" max="13560" width="14.85546875" style="115" customWidth="1"/>
    <col min="13561" max="13561" width="15" style="115" bestFit="1" customWidth="1"/>
    <col min="13562" max="13809" width="9.140625" style="115"/>
    <col min="13810" max="13810" width="16" style="115" customWidth="1"/>
    <col min="13811" max="13811" width="79.85546875" style="115" customWidth="1"/>
    <col min="13812" max="13812" width="14.85546875" style="115" customWidth="1"/>
    <col min="13813" max="13813" width="17" style="115" customWidth="1"/>
    <col min="13814" max="13814" width="17.85546875" style="115" customWidth="1"/>
    <col min="13815" max="13815" width="42.140625" style="115" customWidth="1"/>
    <col min="13816" max="13816" width="14.85546875" style="115" customWidth="1"/>
    <col min="13817" max="13817" width="15" style="115" bestFit="1" customWidth="1"/>
    <col min="13818" max="14065" width="9.140625" style="115"/>
    <col min="14066" max="14066" width="16" style="115" customWidth="1"/>
    <col min="14067" max="14067" width="79.85546875" style="115" customWidth="1"/>
    <col min="14068" max="14068" width="14.85546875" style="115" customWidth="1"/>
    <col min="14069" max="14069" width="17" style="115" customWidth="1"/>
    <col min="14070" max="14070" width="17.85546875" style="115" customWidth="1"/>
    <col min="14071" max="14071" width="42.140625" style="115" customWidth="1"/>
    <col min="14072" max="14072" width="14.85546875" style="115" customWidth="1"/>
    <col min="14073" max="14073" width="15" style="115" bestFit="1" customWidth="1"/>
    <col min="14074" max="14321" width="9.140625" style="115"/>
    <col min="14322" max="14322" width="16" style="115" customWidth="1"/>
    <col min="14323" max="14323" width="79.85546875" style="115" customWidth="1"/>
    <col min="14324" max="14324" width="14.85546875" style="115" customWidth="1"/>
    <col min="14325" max="14325" width="17" style="115" customWidth="1"/>
    <col min="14326" max="14326" width="17.85546875" style="115" customWidth="1"/>
    <col min="14327" max="14327" width="42.140625" style="115" customWidth="1"/>
    <col min="14328" max="14328" width="14.85546875" style="115" customWidth="1"/>
    <col min="14329" max="14329" width="15" style="115" bestFit="1" customWidth="1"/>
    <col min="14330" max="14577" width="9.140625" style="115"/>
    <col min="14578" max="14578" width="16" style="115" customWidth="1"/>
    <col min="14579" max="14579" width="79.85546875" style="115" customWidth="1"/>
    <col min="14580" max="14580" width="14.85546875" style="115" customWidth="1"/>
    <col min="14581" max="14581" width="17" style="115" customWidth="1"/>
    <col min="14582" max="14582" width="17.85546875" style="115" customWidth="1"/>
    <col min="14583" max="14583" width="42.140625" style="115" customWidth="1"/>
    <col min="14584" max="14584" width="14.85546875" style="115" customWidth="1"/>
    <col min="14585" max="14585" width="15" style="115" bestFit="1" customWidth="1"/>
    <col min="14586" max="14833" width="9.140625" style="115"/>
    <col min="14834" max="14834" width="16" style="115" customWidth="1"/>
    <col min="14835" max="14835" width="79.85546875" style="115" customWidth="1"/>
    <col min="14836" max="14836" width="14.85546875" style="115" customWidth="1"/>
    <col min="14837" max="14837" width="17" style="115" customWidth="1"/>
    <col min="14838" max="14838" width="17.85546875" style="115" customWidth="1"/>
    <col min="14839" max="14839" width="42.140625" style="115" customWidth="1"/>
    <col min="14840" max="14840" width="14.85546875" style="115" customWidth="1"/>
    <col min="14841" max="14841" width="15" style="115" bestFit="1" customWidth="1"/>
    <col min="14842" max="15089" width="9.140625" style="115"/>
    <col min="15090" max="15090" width="16" style="115" customWidth="1"/>
    <col min="15091" max="15091" width="79.85546875" style="115" customWidth="1"/>
    <col min="15092" max="15092" width="14.85546875" style="115" customWidth="1"/>
    <col min="15093" max="15093" width="17" style="115" customWidth="1"/>
    <col min="15094" max="15094" width="17.85546875" style="115" customWidth="1"/>
    <col min="15095" max="15095" width="42.140625" style="115" customWidth="1"/>
    <col min="15096" max="15096" width="14.85546875" style="115" customWidth="1"/>
    <col min="15097" max="15097" width="15" style="115" bestFit="1" customWidth="1"/>
    <col min="15098" max="15345" width="9.140625" style="115"/>
    <col min="15346" max="15346" width="16" style="115" customWidth="1"/>
    <col min="15347" max="15347" width="79.85546875" style="115" customWidth="1"/>
    <col min="15348" max="15348" width="14.85546875" style="115" customWidth="1"/>
    <col min="15349" max="15349" width="17" style="115" customWidth="1"/>
    <col min="15350" max="15350" width="17.85546875" style="115" customWidth="1"/>
    <col min="15351" max="15351" width="42.140625" style="115" customWidth="1"/>
    <col min="15352" max="15352" width="14.85546875" style="115" customWidth="1"/>
    <col min="15353" max="15353" width="15" style="115" bestFit="1" customWidth="1"/>
    <col min="15354" max="15601" width="9.140625" style="115"/>
    <col min="15602" max="15602" width="16" style="115" customWidth="1"/>
    <col min="15603" max="15603" width="79.85546875" style="115" customWidth="1"/>
    <col min="15604" max="15604" width="14.85546875" style="115" customWidth="1"/>
    <col min="15605" max="15605" width="17" style="115" customWidth="1"/>
    <col min="15606" max="15606" width="17.85546875" style="115" customWidth="1"/>
    <col min="15607" max="15607" width="42.140625" style="115" customWidth="1"/>
    <col min="15608" max="15608" width="14.85546875" style="115" customWidth="1"/>
    <col min="15609" max="15609" width="15" style="115" bestFit="1" customWidth="1"/>
    <col min="15610" max="15857" width="9.140625" style="115"/>
    <col min="15858" max="15858" width="16" style="115" customWidth="1"/>
    <col min="15859" max="15859" width="79.85546875" style="115" customWidth="1"/>
    <col min="15860" max="15860" width="14.85546875" style="115" customWidth="1"/>
    <col min="15861" max="15861" width="17" style="115" customWidth="1"/>
    <col min="15862" max="15862" width="17.85546875" style="115" customWidth="1"/>
    <col min="15863" max="15863" width="42.140625" style="115" customWidth="1"/>
    <col min="15864" max="15864" width="14.85546875" style="115" customWidth="1"/>
    <col min="15865" max="15865" width="15" style="115" bestFit="1" customWidth="1"/>
    <col min="15866" max="16113" width="9.140625" style="115"/>
    <col min="16114" max="16114" width="16" style="115" customWidth="1"/>
    <col min="16115" max="16115" width="79.85546875" style="115" customWidth="1"/>
    <col min="16116" max="16116" width="14.85546875" style="115" customWidth="1"/>
    <col min="16117" max="16117" width="17" style="115" customWidth="1"/>
    <col min="16118" max="16118" width="17.85546875" style="115" customWidth="1"/>
    <col min="16119" max="16119" width="42.140625" style="115" customWidth="1"/>
    <col min="16120" max="16120" width="14.85546875" style="115" customWidth="1"/>
    <col min="16121" max="16121" width="15" style="115" bestFit="1" customWidth="1"/>
    <col min="16122" max="16384" width="9.140625" style="115"/>
  </cols>
  <sheetData>
    <row r="1" spans="1:8" x14ac:dyDescent="0.25">
      <c r="A1" s="115"/>
      <c r="H1" s="172" t="s">
        <v>283</v>
      </c>
    </row>
    <row r="2" spans="1:8" x14ac:dyDescent="0.25">
      <c r="A2" s="115"/>
      <c r="H2" s="172" t="s">
        <v>284</v>
      </c>
    </row>
    <row r="3" spans="1:8" x14ac:dyDescent="0.25">
      <c r="A3" s="115"/>
      <c r="H3" s="172" t="s">
        <v>2</v>
      </c>
    </row>
    <row r="6" spans="1:8" x14ac:dyDescent="0.25">
      <c r="A6" s="366" t="s">
        <v>3</v>
      </c>
      <c r="B6" s="366"/>
      <c r="C6" s="366"/>
      <c r="D6" s="366"/>
      <c r="E6" s="366"/>
      <c r="F6" s="366"/>
      <c r="G6" s="366"/>
      <c r="H6" s="366"/>
    </row>
    <row r="7" spans="1:8" x14ac:dyDescent="0.25">
      <c r="A7" s="366" t="s">
        <v>4</v>
      </c>
      <c r="B7" s="366"/>
      <c r="C7" s="366"/>
      <c r="D7" s="366"/>
      <c r="E7" s="366"/>
      <c r="F7" s="366"/>
      <c r="G7" s="366"/>
      <c r="H7" s="366"/>
    </row>
    <row r="8" spans="1:8" x14ac:dyDescent="0.25">
      <c r="A8" s="366" t="s">
        <v>5</v>
      </c>
      <c r="B8" s="366"/>
      <c r="C8" s="366"/>
      <c r="D8" s="366"/>
      <c r="E8" s="366"/>
      <c r="F8" s="366"/>
      <c r="G8" s="366"/>
      <c r="H8" s="366"/>
    </row>
    <row r="9" spans="1:8" x14ac:dyDescent="0.25">
      <c r="A9" s="366" t="s">
        <v>6</v>
      </c>
      <c r="B9" s="366"/>
      <c r="C9" s="366"/>
      <c r="D9" s="366"/>
      <c r="E9" s="366"/>
      <c r="F9" s="366"/>
      <c r="G9" s="366"/>
      <c r="H9" s="366"/>
    </row>
    <row r="11" spans="1:8" ht="31.5" customHeight="1" x14ac:dyDescent="0.25">
      <c r="A11" s="172" t="s">
        <v>328</v>
      </c>
      <c r="B11" s="173"/>
      <c r="E11" s="173"/>
      <c r="F11" s="173"/>
      <c r="G11" s="173"/>
      <c r="H11" s="120"/>
    </row>
    <row r="12" spans="1:8" x14ac:dyDescent="0.25">
      <c r="A12" s="167" t="s">
        <v>219</v>
      </c>
      <c r="B12" s="122" t="s">
        <v>220</v>
      </c>
      <c r="E12" s="124"/>
      <c r="F12" s="124"/>
      <c r="G12" s="124"/>
      <c r="H12" s="124"/>
    </row>
    <row r="13" spans="1:8" x14ac:dyDescent="0.25">
      <c r="A13" s="167" t="s">
        <v>221</v>
      </c>
      <c r="B13" s="122" t="s">
        <v>329</v>
      </c>
      <c r="E13" s="124"/>
      <c r="F13" s="124"/>
      <c r="G13" s="124"/>
      <c r="H13" s="124"/>
    </row>
    <row r="14" spans="1:8" x14ac:dyDescent="0.25">
      <c r="A14" s="172" t="s">
        <v>330</v>
      </c>
      <c r="B14" s="175"/>
      <c r="E14" s="176"/>
      <c r="F14" s="176"/>
      <c r="G14" s="176"/>
      <c r="H14" s="120"/>
    </row>
    <row r="15" spans="1:8" x14ac:dyDescent="0.25">
      <c r="A15" s="115"/>
      <c r="E15" s="146"/>
      <c r="F15" s="139"/>
    </row>
    <row r="16" spans="1:8" ht="20.25" customHeight="1" x14ac:dyDescent="0.25">
      <c r="A16" s="364" t="s">
        <v>11</v>
      </c>
      <c r="B16" s="370" t="s">
        <v>12</v>
      </c>
      <c r="C16" s="360" t="s">
        <v>225</v>
      </c>
      <c r="D16" s="362" t="s">
        <v>288</v>
      </c>
      <c r="E16" s="363"/>
      <c r="F16" s="363"/>
      <c r="G16" s="375"/>
      <c r="H16" s="129" t="s">
        <v>14</v>
      </c>
    </row>
    <row r="17" spans="1:11" ht="84.75" customHeight="1" x14ac:dyDescent="0.25">
      <c r="A17" s="369"/>
      <c r="B17" s="371"/>
      <c r="C17" s="361"/>
      <c r="D17" s="148" t="s">
        <v>396</v>
      </c>
      <c r="E17" s="180" t="s">
        <v>398</v>
      </c>
      <c r="F17" s="148" t="s">
        <v>15</v>
      </c>
      <c r="G17" s="129" t="s">
        <v>331</v>
      </c>
      <c r="H17" s="129"/>
    </row>
    <row r="18" spans="1:11" ht="15" customHeight="1" x14ac:dyDescent="0.25">
      <c r="A18" s="147" t="s">
        <v>16</v>
      </c>
      <c r="B18" s="138" t="s">
        <v>17</v>
      </c>
      <c r="C18" s="148" t="s">
        <v>18</v>
      </c>
      <c r="D18" s="148" t="s">
        <v>18</v>
      </c>
      <c r="E18" s="148" t="s">
        <v>18</v>
      </c>
      <c r="F18" s="148" t="s">
        <v>18</v>
      </c>
      <c r="G18" s="148" t="s">
        <v>18</v>
      </c>
      <c r="H18" s="129" t="s">
        <v>18</v>
      </c>
    </row>
    <row r="19" spans="1:11" ht="21" customHeight="1" x14ac:dyDescent="0.25">
      <c r="A19" s="147" t="s">
        <v>19</v>
      </c>
      <c r="B19" s="138" t="s">
        <v>20</v>
      </c>
      <c r="C19" s="148" t="s">
        <v>21</v>
      </c>
      <c r="D19" s="150">
        <v>1940548</v>
      </c>
      <c r="E19" s="150">
        <f>E20+E48+E65</f>
        <v>1940548.4217542605</v>
      </c>
      <c r="F19" s="150">
        <f>F20+F48+F65</f>
        <v>1720104.5284558199</v>
      </c>
      <c r="G19" s="150">
        <f>G20+G48+G65</f>
        <v>954611.001136126</v>
      </c>
      <c r="H19" s="135"/>
      <c r="I19" s="146"/>
      <c r="J19" s="146"/>
      <c r="K19" s="146"/>
    </row>
    <row r="20" spans="1:11" ht="20.25" customHeight="1" x14ac:dyDescent="0.25">
      <c r="A20" s="147" t="s">
        <v>22</v>
      </c>
      <c r="B20" s="138" t="s">
        <v>23</v>
      </c>
      <c r="C20" s="148" t="s">
        <v>21</v>
      </c>
      <c r="D20" s="150">
        <v>868558</v>
      </c>
      <c r="E20" s="150">
        <f>E21+E26+E28+E47</f>
        <v>902093.89</v>
      </c>
      <c r="F20" s="150">
        <f>F21+F26+F28+F46+F47</f>
        <v>1192085.2518391665</v>
      </c>
      <c r="G20" s="150">
        <f>G21+G26+G28+G46+G47</f>
        <v>801118.39448249666</v>
      </c>
      <c r="H20" s="135"/>
      <c r="I20" s="146"/>
      <c r="J20" s="146"/>
      <c r="K20" s="146"/>
    </row>
    <row r="21" spans="1:11" ht="16.5" customHeight="1" x14ac:dyDescent="0.25">
      <c r="A21" s="147" t="s">
        <v>24</v>
      </c>
      <c r="B21" s="182" t="s">
        <v>25</v>
      </c>
      <c r="C21" s="148" t="s">
        <v>21</v>
      </c>
      <c r="D21" s="150">
        <v>179751</v>
      </c>
      <c r="E21" s="150">
        <f>E22+E24+E23</f>
        <v>179750.61</v>
      </c>
      <c r="F21" s="150">
        <f>F22+F23+F24</f>
        <v>281330.58945224487</v>
      </c>
      <c r="G21" s="150">
        <f>G22+G23+G24</f>
        <v>172230.97789427766</v>
      </c>
      <c r="H21" s="135"/>
      <c r="I21" s="146"/>
      <c r="J21" s="146"/>
      <c r="K21" s="146"/>
    </row>
    <row r="22" spans="1:11" ht="54" customHeight="1" x14ac:dyDescent="0.25">
      <c r="A22" s="147" t="s">
        <v>26</v>
      </c>
      <c r="B22" s="183" t="s">
        <v>27</v>
      </c>
      <c r="C22" s="148" t="s">
        <v>21</v>
      </c>
      <c r="D22" s="150">
        <v>148713</v>
      </c>
      <c r="E22" s="150">
        <v>79857.303314393139</v>
      </c>
      <c r="F22" s="150">
        <f>176644.711559219-F23</f>
        <v>101352.343229219</v>
      </c>
      <c r="G22" s="150">
        <f>52495.1031915706+54488.8698671898-G23+19.61199</f>
        <v>31711.216718760403</v>
      </c>
      <c r="H22" s="157" t="s">
        <v>332</v>
      </c>
      <c r="I22" s="146"/>
      <c r="J22" s="146"/>
      <c r="K22" s="146"/>
    </row>
    <row r="23" spans="1:11" ht="36.75" customHeight="1" x14ac:dyDescent="0.25">
      <c r="A23" s="147" t="s">
        <v>28</v>
      </c>
      <c r="B23" s="183" t="s">
        <v>333</v>
      </c>
      <c r="C23" s="148" t="s">
        <v>21</v>
      </c>
      <c r="D23" s="150" t="s">
        <v>336</v>
      </c>
      <c r="E23" s="150">
        <v>68855.486685606869</v>
      </c>
      <c r="F23" s="150">
        <f>G23</f>
        <v>75292.368329999998</v>
      </c>
      <c r="G23" s="150">
        <v>75292.368329999998</v>
      </c>
      <c r="H23" s="184"/>
      <c r="I23" s="146"/>
      <c r="J23" s="146"/>
      <c r="K23" s="146"/>
    </row>
    <row r="24" spans="1:11" ht="70.5" customHeight="1" x14ac:dyDescent="0.25">
      <c r="A24" s="147" t="s">
        <v>32</v>
      </c>
      <c r="B24" s="233" t="s">
        <v>33</v>
      </c>
      <c r="C24" s="148" t="s">
        <v>21</v>
      </c>
      <c r="D24" s="150">
        <v>31038</v>
      </c>
      <c r="E24" s="150">
        <v>31037.82</v>
      </c>
      <c r="F24" s="150">
        <v>104685.87789302587</v>
      </c>
      <c r="G24" s="150">
        <v>65227.392845517257</v>
      </c>
      <c r="H24" s="157" t="s">
        <v>334</v>
      </c>
      <c r="I24" s="146"/>
      <c r="J24" s="146"/>
      <c r="K24" s="146"/>
    </row>
    <row r="25" spans="1:11" ht="28.5" customHeight="1" x14ac:dyDescent="0.25">
      <c r="A25" s="147" t="s">
        <v>35</v>
      </c>
      <c r="B25" s="183" t="s">
        <v>335</v>
      </c>
      <c r="C25" s="148" t="s">
        <v>21</v>
      </c>
      <c r="D25" s="150" t="s">
        <v>336</v>
      </c>
      <c r="E25" s="150">
        <v>27215.051441404157</v>
      </c>
      <c r="F25" s="150">
        <v>26801.593213025801</v>
      </c>
      <c r="G25" s="150">
        <v>14646</v>
      </c>
      <c r="H25" s="184"/>
      <c r="I25" s="146"/>
      <c r="J25" s="146"/>
      <c r="K25" s="146"/>
    </row>
    <row r="26" spans="1:11" ht="66.75" customHeight="1" x14ac:dyDescent="0.25">
      <c r="A26" s="147" t="s">
        <v>37</v>
      </c>
      <c r="B26" s="182" t="s">
        <v>38</v>
      </c>
      <c r="C26" s="148" t="s">
        <v>21</v>
      </c>
      <c r="D26" s="150">
        <v>631837</v>
      </c>
      <c r="E26" s="150">
        <v>660953.35</v>
      </c>
      <c r="F26" s="150">
        <v>769215.03998025646</v>
      </c>
      <c r="G26" s="150">
        <v>526280.48517010175</v>
      </c>
      <c r="H26" s="135" t="s">
        <v>524</v>
      </c>
      <c r="I26" s="146"/>
      <c r="J26" s="146"/>
      <c r="K26" s="146"/>
    </row>
    <row r="27" spans="1:11" x14ac:dyDescent="0.25">
      <c r="A27" s="147" t="s">
        <v>40</v>
      </c>
      <c r="B27" s="182" t="s">
        <v>36</v>
      </c>
      <c r="C27" s="148" t="s">
        <v>21</v>
      </c>
      <c r="D27" s="150" t="s">
        <v>336</v>
      </c>
      <c r="E27" s="150" t="s">
        <v>336</v>
      </c>
      <c r="F27" s="150">
        <v>71546.215389999998</v>
      </c>
      <c r="G27" s="150">
        <v>71546.215389999998</v>
      </c>
      <c r="H27" s="135"/>
      <c r="I27" s="146"/>
      <c r="J27" s="146"/>
      <c r="K27" s="146"/>
    </row>
    <row r="28" spans="1:11" x14ac:dyDescent="0.25">
      <c r="A28" s="147" t="s">
        <v>41</v>
      </c>
      <c r="B28" s="138" t="s">
        <v>42</v>
      </c>
      <c r="C28" s="148" t="s">
        <v>21</v>
      </c>
      <c r="D28" s="150">
        <v>54418</v>
      </c>
      <c r="E28" s="150">
        <f>E29+E30+E31</f>
        <v>58838.030000000013</v>
      </c>
      <c r="F28" s="150">
        <f>F31</f>
        <v>136329.62240666532</v>
      </c>
      <c r="G28" s="150">
        <f>G31</f>
        <v>97396.931418117252</v>
      </c>
      <c r="H28" s="135"/>
      <c r="I28" s="146"/>
      <c r="J28" s="146"/>
      <c r="K28" s="146"/>
    </row>
    <row r="29" spans="1:11" ht="31.5" x14ac:dyDescent="0.25">
      <c r="A29" s="147" t="s">
        <v>290</v>
      </c>
      <c r="B29" s="138" t="s">
        <v>44</v>
      </c>
      <c r="C29" s="148" t="s">
        <v>21</v>
      </c>
      <c r="D29" s="150">
        <v>0</v>
      </c>
      <c r="E29" s="150">
        <v>0</v>
      </c>
      <c r="F29" s="150">
        <v>0</v>
      </c>
      <c r="G29" s="150">
        <v>0</v>
      </c>
      <c r="H29" s="135"/>
      <c r="I29" s="146"/>
      <c r="J29" s="146"/>
      <c r="K29" s="146"/>
    </row>
    <row r="30" spans="1:11" x14ac:dyDescent="0.25">
      <c r="A30" s="147" t="s">
        <v>46</v>
      </c>
      <c r="B30" s="138" t="s">
        <v>47</v>
      </c>
      <c r="C30" s="148" t="s">
        <v>21</v>
      </c>
      <c r="D30" s="150">
        <v>0</v>
      </c>
      <c r="E30" s="150">
        <v>0</v>
      </c>
      <c r="F30" s="150">
        <v>0</v>
      </c>
      <c r="G30" s="150">
        <v>0</v>
      </c>
      <c r="H30" s="135"/>
      <c r="I30" s="146"/>
      <c r="J30" s="146"/>
      <c r="K30" s="146"/>
    </row>
    <row r="31" spans="1:11" x14ac:dyDescent="0.25">
      <c r="A31" s="147" t="s">
        <v>291</v>
      </c>
      <c r="B31" s="138" t="s">
        <v>49</v>
      </c>
      <c r="C31" s="148" t="s">
        <v>21</v>
      </c>
      <c r="D31" s="150">
        <v>54418</v>
      </c>
      <c r="E31" s="150">
        <f>E32+E33+E40+E41+E42+E43+E44+E45</f>
        <v>58838.030000000013</v>
      </c>
      <c r="F31" s="150">
        <f>F33+F40+F41+F42+F43+F44+F45</f>
        <v>136329.62240666532</v>
      </c>
      <c r="G31" s="150">
        <f>G33+G40+G41+G42+G43+G44+G45</f>
        <v>97396.931418117252</v>
      </c>
      <c r="H31" s="135"/>
      <c r="I31" s="146"/>
      <c r="J31" s="146"/>
      <c r="K31" s="146"/>
    </row>
    <row r="32" spans="1:11" x14ac:dyDescent="0.25">
      <c r="A32" s="147" t="s">
        <v>292</v>
      </c>
      <c r="B32" s="183" t="s">
        <v>193</v>
      </c>
      <c r="C32" s="148" t="s">
        <v>21</v>
      </c>
      <c r="D32" s="150">
        <v>0</v>
      </c>
      <c r="E32" s="150">
        <v>0</v>
      </c>
      <c r="F32" s="150">
        <v>0</v>
      </c>
      <c r="G32" s="150">
        <v>0</v>
      </c>
      <c r="H32" s="135"/>
      <c r="I32" s="146"/>
      <c r="J32" s="146"/>
      <c r="K32" s="146"/>
    </row>
    <row r="33" spans="1:11" x14ac:dyDescent="0.25">
      <c r="A33" s="147" t="s">
        <v>294</v>
      </c>
      <c r="B33" s="185" t="s">
        <v>295</v>
      </c>
      <c r="C33" s="148" t="s">
        <v>21</v>
      </c>
      <c r="D33" s="150">
        <v>28738</v>
      </c>
      <c r="E33" s="150">
        <f>E34+E35+E36+E37+E38+E39</f>
        <v>33158.15</v>
      </c>
      <c r="F33" s="150">
        <f>F34+F35+F36+F37+F38+F39</f>
        <v>82239.773248519021</v>
      </c>
      <c r="G33" s="150">
        <f>G34+G35+G36+G37+G38+G39</f>
        <v>58092.755574746509</v>
      </c>
      <c r="H33" s="135"/>
      <c r="I33" s="146"/>
      <c r="J33" s="146"/>
      <c r="K33" s="146"/>
    </row>
    <row r="34" spans="1:11" ht="31.5" x14ac:dyDescent="0.25">
      <c r="A34" s="147" t="s">
        <v>296</v>
      </c>
      <c r="B34" s="186" t="s">
        <v>232</v>
      </c>
      <c r="C34" s="148" t="s">
        <v>21</v>
      </c>
      <c r="D34" s="150">
        <v>5377</v>
      </c>
      <c r="E34" s="150">
        <v>9532.01</v>
      </c>
      <c r="F34" s="150">
        <v>13424.693324237796</v>
      </c>
      <c r="G34" s="150">
        <v>9836.0477110419142</v>
      </c>
      <c r="H34" s="230" t="s">
        <v>337</v>
      </c>
      <c r="I34" s="146"/>
      <c r="J34" s="146"/>
      <c r="K34" s="146"/>
    </row>
    <row r="35" spans="1:11" ht="47.25" x14ac:dyDescent="0.25">
      <c r="A35" s="147" t="s">
        <v>298</v>
      </c>
      <c r="B35" s="186" t="s">
        <v>338</v>
      </c>
      <c r="C35" s="148" t="s">
        <v>21</v>
      </c>
      <c r="D35" s="150">
        <v>2414</v>
      </c>
      <c r="E35" s="150">
        <v>2413.7800000000002</v>
      </c>
      <c r="F35" s="150">
        <f>15034.8590112007+25.33</f>
        <v>15060.1890112007</v>
      </c>
      <c r="G35" s="150">
        <f>10187.6474802454-389.67</f>
        <v>9797.9774802453994</v>
      </c>
      <c r="H35" s="135" t="s">
        <v>339</v>
      </c>
      <c r="I35" s="146"/>
      <c r="J35" s="146"/>
      <c r="K35" s="146"/>
    </row>
    <row r="36" spans="1:11" ht="31.5" x14ac:dyDescent="0.25">
      <c r="A36" s="147" t="s">
        <v>300</v>
      </c>
      <c r="B36" s="186" t="s">
        <v>400</v>
      </c>
      <c r="C36" s="148" t="s">
        <v>21</v>
      </c>
      <c r="D36" s="150">
        <v>22</v>
      </c>
      <c r="E36" s="150">
        <v>22.03</v>
      </c>
      <c r="F36" s="150">
        <v>360.17098584674159</v>
      </c>
      <c r="G36" s="150">
        <f>351.78834+1.556812</f>
        <v>353.34515199999998</v>
      </c>
      <c r="H36" s="135" t="s">
        <v>340</v>
      </c>
      <c r="I36" s="146"/>
      <c r="J36" s="146"/>
      <c r="K36" s="146"/>
    </row>
    <row r="37" spans="1:11" ht="31.5" x14ac:dyDescent="0.25">
      <c r="A37" s="147" t="s">
        <v>302</v>
      </c>
      <c r="B37" s="186" t="s">
        <v>303</v>
      </c>
      <c r="C37" s="148" t="s">
        <v>21</v>
      </c>
      <c r="D37" s="150">
        <v>556</v>
      </c>
      <c r="E37" s="150">
        <v>556.15</v>
      </c>
      <c r="F37" s="150">
        <v>6167.5571077645582</v>
      </c>
      <c r="G37" s="150">
        <f>4200.19022382174+150.73963</f>
        <v>4350.9298538217399</v>
      </c>
      <c r="H37" s="135" t="s">
        <v>341</v>
      </c>
      <c r="I37" s="146"/>
      <c r="J37" s="146"/>
      <c r="K37" s="146"/>
    </row>
    <row r="38" spans="1:11" ht="31.5" x14ac:dyDescent="0.25">
      <c r="A38" s="147" t="s">
        <v>305</v>
      </c>
      <c r="B38" s="186" t="s">
        <v>306</v>
      </c>
      <c r="C38" s="148" t="s">
        <v>21</v>
      </c>
      <c r="D38" s="150">
        <v>0</v>
      </c>
      <c r="E38" s="150">
        <v>0</v>
      </c>
      <c r="F38" s="150">
        <v>488.90091639120828</v>
      </c>
      <c r="G38" s="150">
        <v>388.89033015064979</v>
      </c>
      <c r="H38" s="135" t="s">
        <v>342</v>
      </c>
      <c r="I38" s="146"/>
      <c r="J38" s="146"/>
      <c r="K38" s="146"/>
    </row>
    <row r="39" spans="1:11" ht="48" customHeight="1" x14ac:dyDescent="0.25">
      <c r="A39" s="147" t="s">
        <v>307</v>
      </c>
      <c r="B39" s="232" t="s">
        <v>308</v>
      </c>
      <c r="C39" s="148" t="s">
        <v>21</v>
      </c>
      <c r="D39" s="150">
        <v>20368</v>
      </c>
      <c r="E39" s="150">
        <v>20634.18</v>
      </c>
      <c r="F39" s="150">
        <v>46738.261903078019</v>
      </c>
      <c r="G39" s="150">
        <f>25865.5050474868+7500.06</f>
        <v>33365.565047486802</v>
      </c>
      <c r="H39" s="135" t="s">
        <v>343</v>
      </c>
      <c r="I39" s="146"/>
      <c r="J39" s="146"/>
      <c r="K39" s="146"/>
    </row>
    <row r="40" spans="1:11" ht="31.5" x14ac:dyDescent="0.25">
      <c r="A40" s="147" t="s">
        <v>56</v>
      </c>
      <c r="B40" s="185" t="s">
        <v>239</v>
      </c>
      <c r="C40" s="148" t="s">
        <v>21</v>
      </c>
      <c r="D40" s="150">
        <v>0</v>
      </c>
      <c r="E40" s="150">
        <v>0</v>
      </c>
      <c r="F40" s="150">
        <v>11629.121910380894</v>
      </c>
      <c r="G40" s="150">
        <v>7879.8393988994403</v>
      </c>
      <c r="H40" s="230" t="s">
        <v>344</v>
      </c>
      <c r="I40" s="146"/>
      <c r="J40" s="146"/>
      <c r="K40" s="146"/>
    </row>
    <row r="41" spans="1:11" ht="78.75" x14ac:dyDescent="0.25">
      <c r="A41" s="147" t="s">
        <v>59</v>
      </c>
      <c r="B41" s="185" t="s">
        <v>196</v>
      </c>
      <c r="C41" s="148" t="s">
        <v>21</v>
      </c>
      <c r="D41" s="150">
        <v>3759</v>
      </c>
      <c r="E41" s="150">
        <v>3758.87</v>
      </c>
      <c r="F41" s="150">
        <v>6377.1564618871962</v>
      </c>
      <c r="G41" s="150">
        <v>4658.9264961313111</v>
      </c>
      <c r="H41" s="135" t="s">
        <v>345</v>
      </c>
      <c r="I41" s="146"/>
      <c r="J41" s="146"/>
      <c r="K41" s="146"/>
    </row>
    <row r="42" spans="1:11" ht="58.5" customHeight="1" x14ac:dyDescent="0.25">
      <c r="A42" s="147" t="s">
        <v>62</v>
      </c>
      <c r="B42" s="185" t="s">
        <v>197</v>
      </c>
      <c r="C42" s="148" t="s">
        <v>21</v>
      </c>
      <c r="D42" s="150">
        <v>2410</v>
      </c>
      <c r="E42" s="150">
        <v>2409.83</v>
      </c>
      <c r="F42" s="150">
        <v>5121.7358171511123</v>
      </c>
      <c r="G42" s="150">
        <v>3777.8077703860572</v>
      </c>
      <c r="H42" s="135" t="s">
        <v>346</v>
      </c>
      <c r="I42" s="146"/>
      <c r="J42" s="146"/>
      <c r="K42" s="146"/>
    </row>
    <row r="43" spans="1:11" ht="34.5" customHeight="1" x14ac:dyDescent="0.25">
      <c r="A43" s="147" t="s">
        <v>65</v>
      </c>
      <c r="B43" s="185" t="s">
        <v>198</v>
      </c>
      <c r="C43" s="148" t="s">
        <v>21</v>
      </c>
      <c r="D43" s="150">
        <v>697</v>
      </c>
      <c r="E43" s="150">
        <v>697.01</v>
      </c>
      <c r="F43" s="150">
        <v>10269.007796760467</v>
      </c>
      <c r="G43" s="150">
        <v>6981.6580902868845</v>
      </c>
      <c r="H43" s="135" t="s">
        <v>347</v>
      </c>
      <c r="I43" s="146"/>
      <c r="J43" s="146"/>
      <c r="K43" s="146"/>
    </row>
    <row r="44" spans="1:11" x14ac:dyDescent="0.25">
      <c r="A44" s="147" t="s">
        <v>68</v>
      </c>
      <c r="B44" s="185" t="s">
        <v>202</v>
      </c>
      <c r="C44" s="148" t="s">
        <v>21</v>
      </c>
      <c r="D44" s="150">
        <v>488</v>
      </c>
      <c r="E44" s="150">
        <v>487.91</v>
      </c>
      <c r="F44" s="150">
        <v>9009.7094577280495</v>
      </c>
      <c r="G44" s="150">
        <f>13662.3481766394-7500.06-0.71</f>
        <v>6161.5781766393993</v>
      </c>
      <c r="H44" s="135"/>
      <c r="I44" s="146"/>
      <c r="J44" s="146"/>
      <c r="K44" s="146"/>
    </row>
    <row r="45" spans="1:11" ht="63" x14ac:dyDescent="0.25">
      <c r="A45" s="147" t="s">
        <v>200</v>
      </c>
      <c r="B45" s="187" t="s">
        <v>109</v>
      </c>
      <c r="C45" s="148" t="s">
        <v>21</v>
      </c>
      <c r="D45" s="150">
        <v>18326</v>
      </c>
      <c r="E45" s="150">
        <v>18326.259999999998</v>
      </c>
      <c r="F45" s="150">
        <v>11683.117714238593</v>
      </c>
      <c r="G45" s="150">
        <v>9844.3659110276476</v>
      </c>
      <c r="H45" s="135" t="s">
        <v>348</v>
      </c>
      <c r="I45" s="146"/>
      <c r="J45" s="146"/>
      <c r="K45" s="146"/>
    </row>
    <row r="46" spans="1:11" ht="31.5" x14ac:dyDescent="0.25">
      <c r="A46" s="147" t="s">
        <v>71</v>
      </c>
      <c r="B46" s="182" t="s">
        <v>72</v>
      </c>
      <c r="C46" s="148" t="s">
        <v>21</v>
      </c>
      <c r="D46" s="150">
        <v>0</v>
      </c>
      <c r="E46" s="150">
        <v>0</v>
      </c>
      <c r="F46" s="150">
        <v>0</v>
      </c>
      <c r="G46" s="150">
        <v>0</v>
      </c>
      <c r="H46" s="188"/>
      <c r="I46" s="146"/>
      <c r="J46" s="146"/>
      <c r="K46" s="146"/>
    </row>
    <row r="47" spans="1:11" ht="49.5" customHeight="1" x14ac:dyDescent="0.25">
      <c r="A47" s="147" t="s">
        <v>74</v>
      </c>
      <c r="B47" s="182" t="s">
        <v>75</v>
      </c>
      <c r="C47" s="148" t="s">
        <v>21</v>
      </c>
      <c r="D47" s="150">
        <v>2552</v>
      </c>
      <c r="E47" s="150">
        <v>2551.9</v>
      </c>
      <c r="F47" s="150">
        <f>5210</f>
        <v>5210</v>
      </c>
      <c r="G47" s="150">
        <v>5210</v>
      </c>
      <c r="H47" s="135" t="s">
        <v>349</v>
      </c>
      <c r="I47" s="146"/>
      <c r="J47" s="146"/>
      <c r="K47" s="146"/>
    </row>
    <row r="48" spans="1:11" x14ac:dyDescent="0.25">
      <c r="A48" s="147" t="s">
        <v>76</v>
      </c>
      <c r="B48" s="138" t="s">
        <v>77</v>
      </c>
      <c r="C48" s="148" t="s">
        <v>21</v>
      </c>
      <c r="D48" s="150">
        <v>1648649</v>
      </c>
      <c r="E48" s="150">
        <f>E49+E51+E52+E54+E57+E58+E62+E63+E53</f>
        <v>1654183.9430350601</v>
      </c>
      <c r="F48" s="150">
        <f>F49+F51+F52+F54+F57+F58+F56+F53+F61</f>
        <v>1710096.7320780484</v>
      </c>
      <c r="G48" s="150">
        <f>G49+G51+G52+G54+G57+H48+G58+G56+G53+G61</f>
        <v>1305982.1217136297</v>
      </c>
      <c r="H48" s="135"/>
      <c r="I48" s="146"/>
      <c r="J48" s="146"/>
      <c r="K48" s="146"/>
    </row>
    <row r="49" spans="1:11" ht="23.25" customHeight="1" x14ac:dyDescent="0.25">
      <c r="A49" s="147" t="s">
        <v>78</v>
      </c>
      <c r="B49" s="182" t="s">
        <v>204</v>
      </c>
      <c r="C49" s="148" t="s">
        <v>21</v>
      </c>
      <c r="D49" s="150">
        <v>649562</v>
      </c>
      <c r="E49" s="150">
        <v>649561.75903505995</v>
      </c>
      <c r="F49" s="150">
        <v>637851.71417000005</v>
      </c>
      <c r="G49" s="150">
        <v>431538</v>
      </c>
      <c r="H49" s="135"/>
      <c r="I49" s="146"/>
      <c r="J49" s="146"/>
      <c r="K49" s="146"/>
    </row>
    <row r="50" spans="1:11" ht="31.5" x14ac:dyDescent="0.25">
      <c r="A50" s="147" t="s">
        <v>81</v>
      </c>
      <c r="B50" s="182" t="s">
        <v>82</v>
      </c>
      <c r="C50" s="148" t="s">
        <v>21</v>
      </c>
      <c r="D50" s="150" t="s">
        <v>336</v>
      </c>
      <c r="E50" s="150" t="s">
        <v>336</v>
      </c>
      <c r="F50" s="150">
        <v>0</v>
      </c>
      <c r="G50" s="150">
        <v>0</v>
      </c>
      <c r="H50" s="135"/>
      <c r="I50" s="146"/>
      <c r="J50" s="146"/>
      <c r="K50" s="146"/>
    </row>
    <row r="51" spans="1:11" ht="122.25" customHeight="1" x14ac:dyDescent="0.25">
      <c r="A51" s="147" t="s">
        <v>83</v>
      </c>
      <c r="B51" s="182" t="s">
        <v>84</v>
      </c>
      <c r="C51" s="148" t="s">
        <v>21</v>
      </c>
      <c r="D51" s="150">
        <v>7130</v>
      </c>
      <c r="E51" s="150">
        <v>7130.47</v>
      </c>
      <c r="F51" s="150">
        <v>332.98724931257863</v>
      </c>
      <c r="G51" s="150">
        <v>226</v>
      </c>
      <c r="H51" s="135" t="s">
        <v>503</v>
      </c>
      <c r="I51" s="146"/>
      <c r="J51" s="146"/>
      <c r="K51" s="146"/>
    </row>
    <row r="52" spans="1:11" x14ac:dyDescent="0.25">
      <c r="A52" s="147" t="s">
        <v>85</v>
      </c>
      <c r="B52" s="182" t="s">
        <v>86</v>
      </c>
      <c r="C52" s="148" t="s">
        <v>21</v>
      </c>
      <c r="D52" s="150">
        <v>188788</v>
      </c>
      <c r="E52" s="150">
        <v>194247.84</v>
      </c>
      <c r="F52" s="150">
        <v>226215.32227670966</v>
      </c>
      <c r="G52" s="150">
        <v>153806</v>
      </c>
      <c r="H52" s="135"/>
      <c r="I52" s="146"/>
      <c r="J52" s="146"/>
      <c r="K52" s="146"/>
    </row>
    <row r="53" spans="1:11" ht="47.25" x14ac:dyDescent="0.25">
      <c r="A53" s="147" t="s">
        <v>88</v>
      </c>
      <c r="B53" s="182" t="s">
        <v>89</v>
      </c>
      <c r="C53" s="148" t="s">
        <v>21</v>
      </c>
      <c r="D53" s="150" t="s">
        <v>336</v>
      </c>
      <c r="E53" s="150">
        <v>0</v>
      </c>
      <c r="F53" s="150">
        <v>0</v>
      </c>
      <c r="G53" s="150">
        <v>0</v>
      </c>
      <c r="H53" s="188"/>
      <c r="I53" s="146"/>
      <c r="J53" s="146"/>
      <c r="K53" s="146"/>
    </row>
    <row r="54" spans="1:11" x14ac:dyDescent="0.25">
      <c r="A54" s="147" t="s">
        <v>90</v>
      </c>
      <c r="B54" s="182" t="s">
        <v>91</v>
      </c>
      <c r="C54" s="148" t="s">
        <v>21</v>
      </c>
      <c r="D54" s="150">
        <v>291603</v>
      </c>
      <c r="E54" s="150">
        <v>291602.95</v>
      </c>
      <c r="F54" s="150">
        <v>299254.06722683803</v>
      </c>
      <c r="G54" s="150">
        <v>189748.57984395299</v>
      </c>
      <c r="H54" s="135"/>
      <c r="I54" s="146"/>
      <c r="J54" s="146"/>
      <c r="K54" s="146"/>
    </row>
    <row r="55" spans="1:11" x14ac:dyDescent="0.25">
      <c r="A55" s="147" t="s">
        <v>92</v>
      </c>
      <c r="B55" s="182" t="s">
        <v>93</v>
      </c>
      <c r="C55" s="148" t="s">
        <v>21</v>
      </c>
      <c r="D55" s="150">
        <v>0</v>
      </c>
      <c r="E55" s="150">
        <v>0</v>
      </c>
      <c r="F55" s="150">
        <v>0</v>
      </c>
      <c r="G55" s="150">
        <v>0</v>
      </c>
      <c r="H55" s="135"/>
      <c r="I55" s="146"/>
      <c r="J55" s="146"/>
      <c r="K55" s="146"/>
    </row>
    <row r="56" spans="1:11" ht="79.5" customHeight="1" x14ac:dyDescent="0.25">
      <c r="A56" s="147" t="s">
        <v>94</v>
      </c>
      <c r="B56" s="182" t="s">
        <v>95</v>
      </c>
      <c r="C56" s="148" t="s">
        <v>21</v>
      </c>
      <c r="D56" s="150">
        <v>0</v>
      </c>
      <c r="E56" s="150">
        <v>0</v>
      </c>
      <c r="F56" s="150">
        <v>-38930.160000000003</v>
      </c>
      <c r="G56" s="150">
        <v>-38930.160000000003</v>
      </c>
      <c r="H56" s="135" t="s">
        <v>525</v>
      </c>
      <c r="I56" s="146"/>
      <c r="J56" s="146"/>
      <c r="K56" s="146"/>
    </row>
    <row r="57" spans="1:11" x14ac:dyDescent="0.25">
      <c r="A57" s="147" t="s">
        <v>97</v>
      </c>
      <c r="B57" s="182" t="s">
        <v>98</v>
      </c>
      <c r="C57" s="148" t="s">
        <v>21</v>
      </c>
      <c r="D57" s="150">
        <v>51459</v>
      </c>
      <c r="E57" s="150">
        <v>51533.310000000005</v>
      </c>
      <c r="F57" s="150">
        <v>51218.837015973193</v>
      </c>
      <c r="G57" s="150">
        <v>37985</v>
      </c>
      <c r="H57" s="135"/>
      <c r="I57" s="146"/>
      <c r="J57" s="146"/>
      <c r="K57" s="146"/>
    </row>
    <row r="58" spans="1:11" ht="63" x14ac:dyDescent="0.25">
      <c r="A58" s="147" t="s">
        <v>99</v>
      </c>
      <c r="B58" s="182" t="s">
        <v>100</v>
      </c>
      <c r="C58" s="148" t="s">
        <v>21</v>
      </c>
      <c r="D58" s="150">
        <v>451046</v>
      </c>
      <c r="E58" s="150">
        <v>451046.1</v>
      </c>
      <c r="F58" s="150">
        <v>145741.75506000008</v>
      </c>
      <c r="G58" s="150">
        <f>F58</f>
        <v>145741.75506000008</v>
      </c>
      <c r="H58" s="135" t="s">
        <v>350</v>
      </c>
      <c r="I58" s="146"/>
      <c r="J58" s="146"/>
      <c r="K58" s="146"/>
    </row>
    <row r="59" spans="1:11" ht="31.5" x14ac:dyDescent="0.25">
      <c r="A59" s="147" t="s">
        <v>101</v>
      </c>
      <c r="B59" s="183" t="s">
        <v>102</v>
      </c>
      <c r="C59" s="148" t="s">
        <v>103</v>
      </c>
      <c r="D59" s="189" t="s">
        <v>336</v>
      </c>
      <c r="E59" s="189" t="s">
        <v>336</v>
      </c>
      <c r="F59" s="150">
        <f>G59</f>
        <v>2173</v>
      </c>
      <c r="G59" s="150">
        <v>2173</v>
      </c>
      <c r="H59" s="135"/>
      <c r="I59" s="146"/>
      <c r="J59" s="146"/>
      <c r="K59" s="146"/>
    </row>
    <row r="60" spans="1:11" ht="110.25" x14ac:dyDescent="0.25">
      <c r="A60" s="147" t="s">
        <v>104</v>
      </c>
      <c r="B60" s="183" t="s">
        <v>105</v>
      </c>
      <c r="C60" s="148" t="s">
        <v>21</v>
      </c>
      <c r="D60" s="150">
        <v>0</v>
      </c>
      <c r="E60" s="150">
        <v>0</v>
      </c>
      <c r="F60" s="150">
        <v>0</v>
      </c>
      <c r="G60" s="150">
        <v>0</v>
      </c>
      <c r="H60" s="229"/>
      <c r="I60" s="146"/>
      <c r="J60" s="146"/>
      <c r="K60" s="146"/>
    </row>
    <row r="61" spans="1:11" x14ac:dyDescent="0.25">
      <c r="A61" s="147" t="s">
        <v>106</v>
      </c>
      <c r="B61" s="183" t="s">
        <v>351</v>
      </c>
      <c r="C61" s="148" t="s">
        <v>21</v>
      </c>
      <c r="D61" s="150">
        <v>9062</v>
      </c>
      <c r="E61" s="150">
        <f>E62+E63+E64</f>
        <v>9061.5139999999992</v>
      </c>
      <c r="F61" s="150">
        <f>F62+F63+F64</f>
        <v>388412.20907921466</v>
      </c>
      <c r="G61" s="150">
        <f t="shared" ref="G61" si="0">G62+G63+G64</f>
        <v>385866.94680967653</v>
      </c>
      <c r="H61" s="229"/>
      <c r="I61" s="146"/>
      <c r="J61" s="146"/>
      <c r="K61" s="146"/>
    </row>
    <row r="62" spans="1:11" ht="58.5" customHeight="1" x14ac:dyDescent="0.25">
      <c r="A62" s="147" t="s">
        <v>108</v>
      </c>
      <c r="B62" s="183" t="s">
        <v>107</v>
      </c>
      <c r="C62" s="148" t="s">
        <v>21</v>
      </c>
      <c r="D62" s="150">
        <v>4517</v>
      </c>
      <c r="E62" s="150">
        <v>4517.2</v>
      </c>
      <c r="F62" s="150">
        <v>-276364.98012000002</v>
      </c>
      <c r="G62" s="150">
        <v>-277470.17116999999</v>
      </c>
      <c r="H62" s="135" t="s">
        <v>530</v>
      </c>
      <c r="I62" s="146"/>
      <c r="J62" s="146"/>
      <c r="K62" s="146"/>
    </row>
    <row r="63" spans="1:11" x14ac:dyDescent="0.25">
      <c r="A63" s="147" t="s">
        <v>110</v>
      </c>
      <c r="B63" s="183" t="s">
        <v>117</v>
      </c>
      <c r="C63" s="148" t="s">
        <v>21</v>
      </c>
      <c r="D63" s="150">
        <v>4544</v>
      </c>
      <c r="E63" s="150">
        <v>4544.3140000000003</v>
      </c>
      <c r="F63" s="150">
        <v>4871.1891992146784</v>
      </c>
      <c r="G63" s="150">
        <v>3431.1179796765127</v>
      </c>
      <c r="H63" s="135"/>
      <c r="I63" s="146"/>
      <c r="J63" s="146"/>
      <c r="K63" s="146"/>
    </row>
    <row r="64" spans="1:11" x14ac:dyDescent="0.25">
      <c r="A64" s="147" t="s">
        <v>112</v>
      </c>
      <c r="B64" s="183" t="s">
        <v>352</v>
      </c>
      <c r="C64" s="148" t="s">
        <v>21</v>
      </c>
      <c r="D64" s="148">
        <v>0</v>
      </c>
      <c r="E64" s="150">
        <v>0</v>
      </c>
      <c r="F64" s="288">
        <v>659906</v>
      </c>
      <c r="G64" s="288">
        <f>F64</f>
        <v>659906</v>
      </c>
      <c r="H64" s="135"/>
      <c r="I64" s="146"/>
      <c r="J64" s="146"/>
      <c r="K64" s="146"/>
    </row>
    <row r="65" spans="1:11" ht="47.25" x14ac:dyDescent="0.25">
      <c r="A65" s="147" t="s">
        <v>124</v>
      </c>
      <c r="B65" s="138" t="s">
        <v>125</v>
      </c>
      <c r="C65" s="148" t="s">
        <v>21</v>
      </c>
      <c r="D65" s="150">
        <v>-576659</v>
      </c>
      <c r="E65" s="150">
        <v>-615729.41128079977</v>
      </c>
      <c r="F65" s="288">
        <v>-1182077.455461395</v>
      </c>
      <c r="G65" s="288">
        <f>-1006747.76-G58</f>
        <v>-1152489.5150600001</v>
      </c>
      <c r="H65" s="135"/>
      <c r="I65" s="146"/>
      <c r="J65" s="146"/>
      <c r="K65" s="146"/>
    </row>
    <row r="66" spans="1:11" ht="39" customHeight="1" x14ac:dyDescent="0.25">
      <c r="A66" s="147" t="s">
        <v>126</v>
      </c>
      <c r="B66" s="138" t="s">
        <v>322</v>
      </c>
      <c r="C66" s="148" t="s">
        <v>21</v>
      </c>
      <c r="D66" s="189" t="s">
        <v>336</v>
      </c>
      <c r="E66" s="189" t="s">
        <v>336</v>
      </c>
      <c r="F66" s="288">
        <v>208164.60823302579</v>
      </c>
      <c r="G66" s="150">
        <v>196009.01501999999</v>
      </c>
      <c r="H66" s="188" t="s">
        <v>353</v>
      </c>
      <c r="I66" s="146"/>
      <c r="J66" s="146"/>
      <c r="K66" s="146"/>
    </row>
    <row r="67" spans="1:11" ht="31.5" x14ac:dyDescent="0.25">
      <c r="A67" s="147" t="s">
        <v>129</v>
      </c>
      <c r="B67" s="138" t="s">
        <v>130</v>
      </c>
      <c r="C67" s="148" t="s">
        <v>21</v>
      </c>
      <c r="D67" s="150">
        <v>504943</v>
      </c>
      <c r="E67" s="150">
        <f>E68*E69/1000</f>
        <v>504943.36999999994</v>
      </c>
      <c r="F67" s="191">
        <v>639605.11112000002</v>
      </c>
      <c r="G67" s="150">
        <v>358037</v>
      </c>
      <c r="H67" s="135"/>
      <c r="I67" s="146"/>
      <c r="J67" s="146"/>
      <c r="K67" s="146"/>
    </row>
    <row r="68" spans="1:11" ht="31.5" x14ac:dyDescent="0.25">
      <c r="A68" s="147" t="s">
        <v>22</v>
      </c>
      <c r="B68" s="138" t="s">
        <v>131</v>
      </c>
      <c r="C68" s="148" t="s">
        <v>132</v>
      </c>
      <c r="D68" s="151">
        <v>205641</v>
      </c>
      <c r="E68" s="151">
        <v>205644</v>
      </c>
      <c r="F68" s="150">
        <f>G68</f>
        <v>244503.65300000002</v>
      </c>
      <c r="G68" s="191">
        <v>244503.65300000002</v>
      </c>
      <c r="H68" s="135" t="s">
        <v>354</v>
      </c>
      <c r="I68" s="146"/>
      <c r="J68" s="146"/>
      <c r="K68" s="146"/>
    </row>
    <row r="69" spans="1:11" ht="63" x14ac:dyDescent="0.25">
      <c r="A69" s="147" t="s">
        <v>76</v>
      </c>
      <c r="B69" s="138" t="s">
        <v>133</v>
      </c>
      <c r="C69" s="148" t="s">
        <v>323</v>
      </c>
      <c r="D69" s="152">
        <v>2455</v>
      </c>
      <c r="E69" s="152">
        <v>2455.4247631829762</v>
      </c>
      <c r="F69" s="288">
        <f>F67/F68*1000</f>
        <v>2615.932740767681</v>
      </c>
      <c r="G69" s="150">
        <f>F69</f>
        <v>2615.932740767681</v>
      </c>
      <c r="H69" s="135"/>
      <c r="I69" s="146"/>
      <c r="J69" s="146"/>
      <c r="K69" s="146"/>
    </row>
    <row r="70" spans="1:11" ht="63" x14ac:dyDescent="0.25">
      <c r="A70" s="147" t="s">
        <v>135</v>
      </c>
      <c r="B70" s="138" t="s">
        <v>136</v>
      </c>
      <c r="C70" s="148" t="s">
        <v>18</v>
      </c>
      <c r="D70" s="148" t="s">
        <v>18</v>
      </c>
      <c r="E70" s="148" t="s">
        <v>18</v>
      </c>
      <c r="F70" s="288" t="s">
        <v>18</v>
      </c>
      <c r="G70" s="150" t="s">
        <v>18</v>
      </c>
      <c r="H70" s="135"/>
      <c r="I70" s="146"/>
      <c r="J70" s="146"/>
      <c r="K70" s="146"/>
    </row>
    <row r="71" spans="1:11" ht="25.5" customHeight="1" x14ac:dyDescent="0.25">
      <c r="A71" s="147" t="s">
        <v>19</v>
      </c>
      <c r="B71" s="138" t="s">
        <v>137</v>
      </c>
      <c r="C71" s="148" t="s">
        <v>138</v>
      </c>
      <c r="D71" s="150" t="s">
        <v>336</v>
      </c>
      <c r="E71" s="150" t="s">
        <v>336</v>
      </c>
      <c r="F71" s="150">
        <v>104582</v>
      </c>
      <c r="G71" s="150">
        <f>F71</f>
        <v>104582</v>
      </c>
      <c r="H71" s="135"/>
      <c r="I71" s="146"/>
      <c r="J71" s="146"/>
      <c r="K71" s="146"/>
    </row>
    <row r="72" spans="1:11" ht="21" customHeight="1" x14ac:dyDescent="0.25">
      <c r="A72" s="147" t="s">
        <v>139</v>
      </c>
      <c r="B72" s="138" t="s">
        <v>140</v>
      </c>
      <c r="C72" s="148" t="s">
        <v>324</v>
      </c>
      <c r="D72" s="372" t="s">
        <v>336</v>
      </c>
      <c r="E72" s="372" t="s">
        <v>336</v>
      </c>
      <c r="F72" s="150">
        <v>2450.4160000000002</v>
      </c>
      <c r="G72" s="150">
        <v>2450.4160000000002</v>
      </c>
      <c r="H72" s="135"/>
      <c r="I72" s="146"/>
      <c r="J72" s="146"/>
      <c r="K72" s="146"/>
    </row>
    <row r="73" spans="1:11" x14ac:dyDescent="0.25">
      <c r="A73" s="147" t="s">
        <v>142</v>
      </c>
      <c r="B73" s="138" t="s">
        <v>143</v>
      </c>
      <c r="C73" s="148" t="s">
        <v>324</v>
      </c>
      <c r="D73" s="373"/>
      <c r="E73" s="373"/>
      <c r="F73" s="150">
        <v>1166.5</v>
      </c>
      <c r="G73" s="150">
        <v>1166.5</v>
      </c>
      <c r="H73" s="135"/>
      <c r="I73" s="146"/>
      <c r="J73" s="146"/>
      <c r="K73" s="146"/>
    </row>
    <row r="74" spans="1:11" x14ac:dyDescent="0.25">
      <c r="A74" s="147" t="s">
        <v>144</v>
      </c>
      <c r="B74" s="138" t="s">
        <v>145</v>
      </c>
      <c r="C74" s="148" t="s">
        <v>324</v>
      </c>
      <c r="D74" s="373"/>
      <c r="E74" s="373"/>
      <c r="F74" s="150">
        <v>395.8</v>
      </c>
      <c r="G74" s="150">
        <v>395.8</v>
      </c>
      <c r="H74" s="135"/>
      <c r="I74" s="146"/>
      <c r="J74" s="146"/>
      <c r="K74" s="146"/>
    </row>
    <row r="75" spans="1:11" x14ac:dyDescent="0.25">
      <c r="A75" s="147" t="s">
        <v>146</v>
      </c>
      <c r="B75" s="138" t="s">
        <v>147</v>
      </c>
      <c r="C75" s="148" t="s">
        <v>324</v>
      </c>
      <c r="D75" s="373"/>
      <c r="E75" s="373"/>
      <c r="F75" s="150">
        <v>888.1160000000001</v>
      </c>
      <c r="G75" s="150">
        <v>888.1160000000001</v>
      </c>
      <c r="H75" s="135"/>
      <c r="I75" s="146"/>
      <c r="J75" s="146"/>
      <c r="K75" s="146"/>
    </row>
    <row r="76" spans="1:11" x14ac:dyDescent="0.25">
      <c r="A76" s="147" t="s">
        <v>148</v>
      </c>
      <c r="B76" s="138" t="s">
        <v>149</v>
      </c>
      <c r="C76" s="148" t="s">
        <v>324</v>
      </c>
      <c r="D76" s="374"/>
      <c r="E76" s="374"/>
      <c r="F76" s="150"/>
      <c r="G76" s="150"/>
      <c r="H76" s="135"/>
      <c r="I76" s="146"/>
      <c r="J76" s="146"/>
      <c r="K76" s="146"/>
    </row>
    <row r="77" spans="1:11" ht="37.5" customHeight="1" x14ac:dyDescent="0.25">
      <c r="A77" s="147" t="s">
        <v>150</v>
      </c>
      <c r="B77" s="138" t="s">
        <v>151</v>
      </c>
      <c r="C77" s="148" t="s">
        <v>152</v>
      </c>
      <c r="D77" s="372" t="s">
        <v>355</v>
      </c>
      <c r="E77" s="372" t="s">
        <v>355</v>
      </c>
      <c r="F77" s="150">
        <f>F78+F79+F80+F81</f>
        <v>17092.27884699998</v>
      </c>
      <c r="G77" s="150">
        <f>G78+G79+G80+G81</f>
        <v>17092.27884699998</v>
      </c>
      <c r="H77" s="135"/>
      <c r="I77" s="146"/>
      <c r="J77" s="146"/>
      <c r="K77" s="146"/>
    </row>
    <row r="78" spans="1:11" x14ac:dyDescent="0.25">
      <c r="A78" s="147" t="s">
        <v>153</v>
      </c>
      <c r="B78" s="138" t="s">
        <v>143</v>
      </c>
      <c r="C78" s="148" t="s">
        <v>152</v>
      </c>
      <c r="D78" s="373"/>
      <c r="E78" s="373"/>
      <c r="F78" s="150">
        <v>1358.2312000000002</v>
      </c>
      <c r="G78" s="150">
        <v>1358.2312000000002</v>
      </c>
      <c r="H78" s="135"/>
      <c r="I78" s="146"/>
      <c r="J78" s="146"/>
      <c r="K78" s="146"/>
    </row>
    <row r="79" spans="1:11" x14ac:dyDescent="0.25">
      <c r="A79" s="147" t="s">
        <v>154</v>
      </c>
      <c r="B79" s="138" t="s">
        <v>145</v>
      </c>
      <c r="C79" s="148" t="s">
        <v>152</v>
      </c>
      <c r="D79" s="373"/>
      <c r="E79" s="373"/>
      <c r="F79" s="150">
        <v>1350.0021000000004</v>
      </c>
      <c r="G79" s="150">
        <v>1350.0021000000004</v>
      </c>
      <c r="H79" s="135"/>
      <c r="I79" s="146"/>
      <c r="J79" s="146"/>
      <c r="K79" s="146"/>
    </row>
    <row r="80" spans="1:11" x14ac:dyDescent="0.25">
      <c r="A80" s="147" t="s">
        <v>155</v>
      </c>
      <c r="B80" s="138" t="s">
        <v>147</v>
      </c>
      <c r="C80" s="148" t="s">
        <v>152</v>
      </c>
      <c r="D80" s="373"/>
      <c r="E80" s="373"/>
      <c r="F80" s="150">
        <v>7134.6793720000005</v>
      </c>
      <c r="G80" s="150">
        <v>7134.6793720000005</v>
      </c>
      <c r="H80" s="135"/>
      <c r="I80" s="146"/>
      <c r="J80" s="146"/>
      <c r="K80" s="146"/>
    </row>
    <row r="81" spans="1:11" x14ac:dyDescent="0.25">
      <c r="A81" s="147" t="s">
        <v>156</v>
      </c>
      <c r="B81" s="138" t="s">
        <v>149</v>
      </c>
      <c r="C81" s="148" t="s">
        <v>152</v>
      </c>
      <c r="D81" s="373"/>
      <c r="E81" s="373"/>
      <c r="F81" s="150">
        <v>7249.3661749999792</v>
      </c>
      <c r="G81" s="150">
        <v>7249.3661749999792</v>
      </c>
      <c r="H81" s="135"/>
      <c r="I81" s="146"/>
      <c r="J81" s="146"/>
      <c r="K81" s="146"/>
    </row>
    <row r="82" spans="1:11" ht="27" customHeight="1" x14ac:dyDescent="0.25">
      <c r="A82" s="147" t="s">
        <v>157</v>
      </c>
      <c r="B82" s="138" t="s">
        <v>158</v>
      </c>
      <c r="C82" s="148" t="s">
        <v>152</v>
      </c>
      <c r="D82" s="373"/>
      <c r="E82" s="373"/>
      <c r="F82" s="150">
        <f>F83+F84+F85+F86</f>
        <v>25473.399999999998</v>
      </c>
      <c r="G82" s="150">
        <f>G83+G84+G85+G86</f>
        <v>25473.399999999998</v>
      </c>
      <c r="H82" s="135"/>
      <c r="I82" s="146"/>
      <c r="J82" s="146"/>
      <c r="K82" s="146"/>
    </row>
    <row r="83" spans="1:11" x14ac:dyDescent="0.25">
      <c r="A83" s="147" t="s">
        <v>159</v>
      </c>
      <c r="B83" s="138" t="s">
        <v>143</v>
      </c>
      <c r="C83" s="148" t="s">
        <v>152</v>
      </c>
      <c r="D83" s="373"/>
      <c r="E83" s="373"/>
      <c r="F83" s="150">
        <v>5093.2</v>
      </c>
      <c r="G83" s="150">
        <v>5093.2</v>
      </c>
      <c r="H83" s="135"/>
      <c r="I83" s="146"/>
      <c r="J83" s="146"/>
      <c r="K83" s="146"/>
    </row>
    <row r="84" spans="1:11" x14ac:dyDescent="0.25">
      <c r="A84" s="147" t="s">
        <v>160</v>
      </c>
      <c r="B84" s="138" t="s">
        <v>145</v>
      </c>
      <c r="C84" s="148" t="s">
        <v>152</v>
      </c>
      <c r="D84" s="373"/>
      <c r="E84" s="373"/>
      <c r="F84" s="150">
        <v>5032.8999999999996</v>
      </c>
      <c r="G84" s="150">
        <v>5032.8999999999996</v>
      </c>
      <c r="H84" s="135"/>
      <c r="I84" s="146"/>
      <c r="J84" s="146"/>
      <c r="K84" s="146"/>
    </row>
    <row r="85" spans="1:11" x14ac:dyDescent="0.25">
      <c r="A85" s="147" t="s">
        <v>161</v>
      </c>
      <c r="B85" s="138" t="s">
        <v>147</v>
      </c>
      <c r="C85" s="148" t="s">
        <v>152</v>
      </c>
      <c r="D85" s="373"/>
      <c r="E85" s="373"/>
      <c r="F85" s="150">
        <v>15347.3</v>
      </c>
      <c r="G85" s="150">
        <v>15347.3</v>
      </c>
      <c r="H85" s="135"/>
      <c r="I85" s="146"/>
      <c r="J85" s="146"/>
      <c r="K85" s="146"/>
    </row>
    <row r="86" spans="1:11" x14ac:dyDescent="0.25">
      <c r="A86" s="147" t="s">
        <v>162</v>
      </c>
      <c r="B86" s="138" t="s">
        <v>149</v>
      </c>
      <c r="C86" s="148" t="s">
        <v>152</v>
      </c>
      <c r="D86" s="374"/>
      <c r="E86" s="374"/>
      <c r="F86" s="150"/>
      <c r="G86" s="150"/>
      <c r="H86" s="135"/>
      <c r="I86" s="146"/>
      <c r="J86" s="146"/>
      <c r="K86" s="146"/>
    </row>
    <row r="87" spans="1:11" ht="21" customHeight="1" x14ac:dyDescent="0.25">
      <c r="A87" s="147" t="s">
        <v>163</v>
      </c>
      <c r="B87" s="138" t="s">
        <v>399</v>
      </c>
      <c r="C87" s="148" t="s">
        <v>165</v>
      </c>
      <c r="D87" s="372" t="s">
        <v>336</v>
      </c>
      <c r="E87" s="372" t="s">
        <v>336</v>
      </c>
      <c r="F87" s="150">
        <f>F88+F89+F90+F91</f>
        <v>10026.676929999991</v>
      </c>
      <c r="G87" s="150">
        <f>G88+G89+G90+G91</f>
        <v>10026.676929999991</v>
      </c>
      <c r="H87" s="135"/>
      <c r="I87" s="146"/>
      <c r="J87" s="146"/>
      <c r="K87" s="146"/>
    </row>
    <row r="88" spans="1:11" x14ac:dyDescent="0.25">
      <c r="A88" s="147" t="s">
        <v>166</v>
      </c>
      <c r="B88" s="138" t="s">
        <v>143</v>
      </c>
      <c r="C88" s="148" t="s">
        <v>165</v>
      </c>
      <c r="D88" s="373"/>
      <c r="E88" s="373"/>
      <c r="F88" s="150">
        <v>751.56600000000014</v>
      </c>
      <c r="G88" s="150">
        <v>751.56600000000014</v>
      </c>
      <c r="H88" s="135"/>
      <c r="I88" s="146"/>
      <c r="J88" s="146"/>
      <c r="K88" s="146"/>
    </row>
    <row r="89" spans="1:11" x14ac:dyDescent="0.25">
      <c r="A89" s="147" t="s">
        <v>167</v>
      </c>
      <c r="B89" s="138" t="s">
        <v>145</v>
      </c>
      <c r="C89" s="148" t="s">
        <v>165</v>
      </c>
      <c r="D89" s="373"/>
      <c r="E89" s="373"/>
      <c r="F89" s="150">
        <v>999.57000000000016</v>
      </c>
      <c r="G89" s="150">
        <v>999.57000000000016</v>
      </c>
      <c r="H89" s="135"/>
      <c r="I89" s="146"/>
      <c r="J89" s="146"/>
      <c r="K89" s="146"/>
    </row>
    <row r="90" spans="1:11" x14ac:dyDescent="0.25">
      <c r="A90" s="147" t="s">
        <v>168</v>
      </c>
      <c r="B90" s="138" t="s">
        <v>147</v>
      </c>
      <c r="C90" s="148" t="s">
        <v>165</v>
      </c>
      <c r="D90" s="373"/>
      <c r="E90" s="373"/>
      <c r="F90" s="150">
        <v>4851.2529199999999</v>
      </c>
      <c r="G90" s="150">
        <v>4851.2529199999999</v>
      </c>
      <c r="H90" s="135"/>
      <c r="I90" s="146"/>
      <c r="J90" s="146"/>
      <c r="K90" s="146"/>
    </row>
    <row r="91" spans="1:11" x14ac:dyDescent="0.25">
      <c r="A91" s="147" t="s">
        <v>169</v>
      </c>
      <c r="B91" s="138" t="s">
        <v>149</v>
      </c>
      <c r="C91" s="148" t="s">
        <v>165</v>
      </c>
      <c r="D91" s="373"/>
      <c r="E91" s="373"/>
      <c r="F91" s="150">
        <v>3424.2880099999902</v>
      </c>
      <c r="G91" s="150">
        <v>3424.2880099999902</v>
      </c>
      <c r="H91" s="157"/>
      <c r="I91" s="146"/>
      <c r="J91" s="146"/>
      <c r="K91" s="146"/>
    </row>
    <row r="92" spans="1:11" ht="21" customHeight="1" x14ac:dyDescent="0.25">
      <c r="A92" s="147" t="s">
        <v>170</v>
      </c>
      <c r="B92" s="138" t="s">
        <v>171</v>
      </c>
      <c r="C92" s="148" t="s">
        <v>172</v>
      </c>
      <c r="D92" s="374"/>
      <c r="E92" s="374"/>
      <c r="F92" s="192">
        <v>7.0000000000000007E-2</v>
      </c>
      <c r="G92" s="192">
        <v>7.0000000000000007E-2</v>
      </c>
      <c r="H92" s="135"/>
      <c r="I92" s="146"/>
      <c r="J92" s="146"/>
      <c r="K92" s="146"/>
    </row>
    <row r="93" spans="1:11" ht="39.75" customHeight="1" x14ac:dyDescent="0.25">
      <c r="A93" s="147" t="s">
        <v>173</v>
      </c>
      <c r="B93" s="138" t="s">
        <v>174</v>
      </c>
      <c r="C93" s="156" t="s">
        <v>21</v>
      </c>
      <c r="D93" s="150" t="s">
        <v>336</v>
      </c>
      <c r="E93" s="150" t="s">
        <v>336</v>
      </c>
      <c r="F93" s="150">
        <v>379317.3027</v>
      </c>
      <c r="G93" s="150">
        <f>F93</f>
        <v>379317.3027</v>
      </c>
      <c r="H93" s="129" t="s">
        <v>18</v>
      </c>
      <c r="I93" s="146"/>
      <c r="J93" s="146"/>
      <c r="K93" s="146"/>
    </row>
    <row r="94" spans="1:11" ht="37.5" customHeight="1" x14ac:dyDescent="0.25">
      <c r="A94" s="147" t="s">
        <v>175</v>
      </c>
      <c r="B94" s="138" t="s">
        <v>176</v>
      </c>
      <c r="C94" s="156" t="s">
        <v>21</v>
      </c>
      <c r="D94" s="189" t="s">
        <v>336</v>
      </c>
      <c r="E94" s="189" t="s">
        <v>336</v>
      </c>
      <c r="F94" s="181"/>
      <c r="G94" s="181"/>
      <c r="H94" s="135"/>
      <c r="I94" s="146"/>
      <c r="J94" s="146"/>
      <c r="K94" s="146"/>
    </row>
    <row r="95" spans="1:11" ht="51" customHeight="1" x14ac:dyDescent="0.25">
      <c r="A95" s="147" t="s">
        <v>177</v>
      </c>
      <c r="B95" s="138" t="s">
        <v>178</v>
      </c>
      <c r="C95" s="148" t="s">
        <v>172</v>
      </c>
      <c r="D95" s="193" t="s">
        <v>179</v>
      </c>
      <c r="E95" s="193" t="s">
        <v>179</v>
      </c>
      <c r="F95" s="194" t="s">
        <v>18</v>
      </c>
      <c r="G95" s="194" t="s">
        <v>18</v>
      </c>
      <c r="H95" s="129" t="s">
        <v>18</v>
      </c>
      <c r="I95" s="146"/>
      <c r="J95" s="146"/>
      <c r="K95" s="146"/>
    </row>
    <row r="97" spans="1:94" s="169" customFormat="1" x14ac:dyDescent="0.25">
      <c r="A97" s="115"/>
      <c r="B97" s="195" t="s">
        <v>180</v>
      </c>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row>
    <row r="98" spans="1:94" s="169" customFormat="1" ht="66" customHeight="1" x14ac:dyDescent="0.25">
      <c r="A98" s="368" t="s">
        <v>278</v>
      </c>
      <c r="B98" s="368"/>
      <c r="C98" s="368"/>
      <c r="D98" s="368"/>
      <c r="E98" s="368"/>
      <c r="F98" s="368"/>
      <c r="G98" s="368"/>
      <c r="H98" s="368"/>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c r="CO98" s="196"/>
      <c r="CP98" s="196"/>
    </row>
    <row r="99" spans="1:94" s="169" customFormat="1" ht="30.75" customHeight="1" x14ac:dyDescent="0.25">
      <c r="A99" s="368" t="s">
        <v>279</v>
      </c>
      <c r="B99" s="368"/>
      <c r="C99" s="368"/>
      <c r="D99" s="368"/>
      <c r="E99" s="368"/>
      <c r="F99" s="368"/>
      <c r="G99" s="368"/>
      <c r="H99" s="368"/>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c r="CO99" s="196"/>
      <c r="CP99" s="196"/>
    </row>
    <row r="100" spans="1:94" s="169" customFormat="1" ht="36" customHeight="1" x14ac:dyDescent="0.25">
      <c r="A100" s="357" t="s">
        <v>356</v>
      </c>
      <c r="B100" s="357"/>
      <c r="C100" s="357"/>
      <c r="D100" s="357"/>
      <c r="E100" s="357"/>
      <c r="F100" s="357"/>
      <c r="G100" s="357"/>
      <c r="H100" s="35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row>
    <row r="101" spans="1:94" s="169" customFormat="1" ht="36" customHeight="1" x14ac:dyDescent="0.25">
      <c r="A101" s="357" t="s">
        <v>281</v>
      </c>
      <c r="B101" s="357"/>
      <c r="C101" s="357"/>
      <c r="D101" s="357"/>
      <c r="E101" s="357"/>
      <c r="F101" s="357"/>
      <c r="G101" s="357"/>
      <c r="H101" s="35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row>
    <row r="102" spans="1:94" s="169" customFormat="1" ht="35.25" customHeight="1" x14ac:dyDescent="0.25">
      <c r="A102" s="357" t="s">
        <v>282</v>
      </c>
      <c r="B102" s="357"/>
      <c r="C102" s="357"/>
      <c r="D102" s="357"/>
      <c r="E102" s="357"/>
      <c r="F102" s="357"/>
      <c r="G102" s="357"/>
      <c r="H102" s="35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row>
    <row r="104" spans="1:94" ht="39.75" customHeight="1" x14ac:dyDescent="0.25">
      <c r="A104" s="357" t="s">
        <v>357</v>
      </c>
      <c r="B104" s="357"/>
      <c r="C104" s="357"/>
      <c r="D104" s="357"/>
      <c r="E104" s="357"/>
      <c r="F104" s="357"/>
      <c r="G104" s="357"/>
      <c r="H104" s="357"/>
    </row>
    <row r="106" spans="1:94" x14ac:dyDescent="0.25">
      <c r="A106" s="357"/>
      <c r="B106" s="357"/>
      <c r="C106" s="357"/>
      <c r="D106" s="357"/>
      <c r="E106" s="357"/>
      <c r="F106" s="357"/>
      <c r="G106" s="357"/>
      <c r="H106" s="357"/>
    </row>
    <row r="107" spans="1:94" ht="33.75" customHeight="1" x14ac:dyDescent="0.25">
      <c r="A107" s="357" t="s">
        <v>397</v>
      </c>
      <c r="B107" s="357"/>
      <c r="C107" s="357"/>
      <c r="D107" s="357"/>
      <c r="E107" s="357"/>
      <c r="F107" s="357"/>
      <c r="G107" s="357"/>
      <c r="H107" s="357"/>
    </row>
    <row r="108" spans="1:94" x14ac:dyDescent="0.25">
      <c r="A108" s="174" t="s">
        <v>358</v>
      </c>
    </row>
    <row r="109" spans="1:94" x14ac:dyDescent="0.25">
      <c r="A109" s="231" t="s">
        <v>359</v>
      </c>
    </row>
  </sheetData>
  <mergeCells count="22">
    <mergeCell ref="A107:H107"/>
    <mergeCell ref="A99:H99"/>
    <mergeCell ref="A100:H100"/>
    <mergeCell ref="A101:H101"/>
    <mergeCell ref="A102:H102"/>
    <mergeCell ref="A104:H104"/>
    <mergeCell ref="A106:H106"/>
    <mergeCell ref="A6:H6"/>
    <mergeCell ref="A7:H7"/>
    <mergeCell ref="A8:H8"/>
    <mergeCell ref="A9:H9"/>
    <mergeCell ref="D16:G16"/>
    <mergeCell ref="A98:H98"/>
    <mergeCell ref="A16:A17"/>
    <mergeCell ref="B16:B17"/>
    <mergeCell ref="C16:C17"/>
    <mergeCell ref="D72:D76"/>
    <mergeCell ref="D77:D86"/>
    <mergeCell ref="D87:D92"/>
    <mergeCell ref="E72:E76"/>
    <mergeCell ref="E77:E86"/>
    <mergeCell ref="E87:E92"/>
  </mergeCells>
  <pageMargins left="0.70866141732283472" right="0.70866141732283472" top="0.74803149606299213" bottom="0.74803149606299213" header="0.31496062992125984" footer="0.31496062992125984"/>
  <pageSetup paperSize="9" scale="23" orientation="portrait" r:id="rId1"/>
  <colBreaks count="1" manualBreakCount="1">
    <brk id="3" max="10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view="pageBreakPreview" zoomScale="70" zoomScaleNormal="70" zoomScaleSheetLayoutView="70" workbookViewId="0">
      <selection activeCell="A97" sqref="A96:F97"/>
    </sheetView>
  </sheetViews>
  <sheetFormatPr defaultColWidth="9.140625" defaultRowHeight="13.5" customHeight="1" x14ac:dyDescent="0.25"/>
  <cols>
    <col min="1" max="1" width="12.7109375" style="238" customWidth="1"/>
    <col min="2" max="2" width="53.28515625" style="238" customWidth="1"/>
    <col min="3" max="3" width="12.42578125" style="238" customWidth="1"/>
    <col min="4" max="5" width="16.140625" style="238" customWidth="1"/>
    <col min="6" max="6" width="93.140625" style="238" customWidth="1"/>
    <col min="7" max="7" width="12.28515625" style="238" customWidth="1"/>
    <col min="8" max="16384" width="9.140625" style="238"/>
  </cols>
  <sheetData>
    <row r="1" spans="1:6" ht="13.5" customHeight="1" x14ac:dyDescent="0.25">
      <c r="F1" s="238" t="s">
        <v>0</v>
      </c>
    </row>
    <row r="2" spans="1:6" ht="13.5" customHeight="1" x14ac:dyDescent="0.25">
      <c r="F2" s="238" t="s">
        <v>1</v>
      </c>
    </row>
    <row r="3" spans="1:6" ht="13.5" customHeight="1" x14ac:dyDescent="0.25">
      <c r="F3" s="238" t="s">
        <v>2</v>
      </c>
    </row>
    <row r="7" spans="1:6" ht="13.5" customHeight="1" x14ac:dyDescent="0.25">
      <c r="A7" s="377" t="s">
        <v>3</v>
      </c>
      <c r="B7" s="377"/>
      <c r="C7" s="377"/>
      <c r="D7" s="377"/>
      <c r="E7" s="377"/>
      <c r="F7" s="377"/>
    </row>
    <row r="8" spans="1:6" ht="13.5" customHeight="1" x14ac:dyDescent="0.25">
      <c r="A8" s="377" t="s">
        <v>4</v>
      </c>
      <c r="B8" s="377"/>
      <c r="C8" s="377"/>
      <c r="D8" s="377"/>
      <c r="E8" s="377"/>
      <c r="F8" s="377"/>
    </row>
    <row r="9" spans="1:6" ht="13.5" customHeight="1" x14ac:dyDescent="0.25">
      <c r="A9" s="377" t="s">
        <v>5</v>
      </c>
      <c r="B9" s="377"/>
      <c r="C9" s="377"/>
      <c r="D9" s="377"/>
      <c r="E9" s="377"/>
      <c r="F9" s="377"/>
    </row>
    <row r="10" spans="1:6" ht="13.5" customHeight="1" x14ac:dyDescent="0.25">
      <c r="A10" s="377" t="s">
        <v>6</v>
      </c>
      <c r="B10" s="377"/>
      <c r="C10" s="377"/>
      <c r="D10" s="377"/>
      <c r="E10" s="377"/>
      <c r="F10" s="377"/>
    </row>
    <row r="11" spans="1:6" ht="13.5" customHeight="1" x14ac:dyDescent="0.25">
      <c r="A11" s="234"/>
      <c r="B11" s="234"/>
      <c r="C11" s="234"/>
      <c r="D11" s="234"/>
      <c r="E11" s="234"/>
      <c r="F11" s="234"/>
    </row>
    <row r="12" spans="1:6" ht="13.5" customHeight="1" x14ac:dyDescent="0.25">
      <c r="A12" s="234"/>
      <c r="B12" s="234"/>
      <c r="C12" s="234"/>
      <c r="D12" s="234"/>
      <c r="E12" s="234"/>
      <c r="F12" s="234"/>
    </row>
    <row r="13" spans="1:6" ht="13.5" customHeight="1" x14ac:dyDescent="0.25">
      <c r="A13" s="261" t="s">
        <v>408</v>
      </c>
      <c r="B13" s="262"/>
      <c r="C13" s="234"/>
      <c r="D13" s="234"/>
      <c r="E13" s="234"/>
      <c r="F13" s="234"/>
    </row>
    <row r="14" spans="1:6" ht="13.5" customHeight="1" x14ac:dyDescent="0.25">
      <c r="A14" s="261" t="s">
        <v>187</v>
      </c>
      <c r="B14" s="234"/>
      <c r="C14" s="234"/>
      <c r="D14" s="252"/>
      <c r="E14" s="234"/>
      <c r="F14" s="234"/>
    </row>
    <row r="15" spans="1:6" ht="13.5" customHeight="1" x14ac:dyDescent="0.25">
      <c r="A15" s="261" t="s">
        <v>410</v>
      </c>
      <c r="B15" s="234"/>
      <c r="C15" s="234"/>
      <c r="D15" s="234"/>
      <c r="E15" s="234"/>
      <c r="F15" s="234"/>
    </row>
    <row r="16" spans="1:6" ht="13.5" customHeight="1" x14ac:dyDescent="0.25">
      <c r="A16" s="261" t="s">
        <v>411</v>
      </c>
      <c r="B16" s="234"/>
      <c r="C16" s="234"/>
      <c r="D16" s="252"/>
      <c r="E16" s="234"/>
      <c r="F16" s="234"/>
    </row>
    <row r="17" spans="1:8" ht="13.5" customHeight="1" x14ac:dyDescent="0.25">
      <c r="D17" s="253"/>
      <c r="E17" s="251"/>
    </row>
    <row r="18" spans="1:8" ht="13.5" customHeight="1" x14ac:dyDescent="0.25">
      <c r="A18" s="378" t="s">
        <v>11</v>
      </c>
      <c r="B18" s="378" t="s">
        <v>12</v>
      </c>
      <c r="C18" s="344" t="s">
        <v>13</v>
      </c>
      <c r="D18" s="379">
        <v>2022</v>
      </c>
      <c r="E18" s="379"/>
      <c r="F18" s="344" t="s">
        <v>14</v>
      </c>
    </row>
    <row r="19" spans="1:8" ht="13.5" customHeight="1" x14ac:dyDescent="0.25">
      <c r="A19" s="378"/>
      <c r="B19" s="378"/>
      <c r="C19" s="346"/>
      <c r="D19" s="254" t="s">
        <v>190</v>
      </c>
      <c r="E19" s="254" t="s">
        <v>15</v>
      </c>
      <c r="F19" s="346"/>
    </row>
    <row r="20" spans="1:8" ht="13.5" customHeight="1" x14ac:dyDescent="0.25">
      <c r="A20" s="42" t="s">
        <v>16</v>
      </c>
      <c r="B20" s="64" t="s">
        <v>17</v>
      </c>
      <c r="C20" s="42" t="s">
        <v>18</v>
      </c>
      <c r="D20" s="255" t="s">
        <v>18</v>
      </c>
      <c r="E20" s="255" t="s">
        <v>18</v>
      </c>
      <c r="F20" s="42" t="s">
        <v>18</v>
      </c>
    </row>
    <row r="21" spans="1:8" ht="13.5" customHeight="1" x14ac:dyDescent="0.25">
      <c r="A21" s="42" t="s">
        <v>19</v>
      </c>
      <c r="B21" s="64" t="s">
        <v>20</v>
      </c>
      <c r="C21" s="42" t="s">
        <v>21</v>
      </c>
      <c r="D21" s="152">
        <f>D22+D43+D60</f>
        <v>5118966.9698953964</v>
      </c>
      <c r="E21" s="152">
        <f>E22+E43+E60</f>
        <v>5520673.2782599991</v>
      </c>
      <c r="F21" s="26"/>
      <c r="H21" s="259"/>
    </row>
    <row r="22" spans="1:8" ht="13.5" customHeight="1" x14ac:dyDescent="0.25">
      <c r="A22" s="42" t="s">
        <v>22</v>
      </c>
      <c r="B22" s="64" t="s">
        <v>413</v>
      </c>
      <c r="C22" s="42" t="s">
        <v>21</v>
      </c>
      <c r="D22" s="152">
        <f>D23+D28+D30+D40+D41+D42</f>
        <v>2229203.7250610543</v>
      </c>
      <c r="E22" s="152">
        <f>E23+E28+E30+E40+E41+E42</f>
        <v>2567936.7954966906</v>
      </c>
      <c r="F22" s="42"/>
      <c r="H22" s="259"/>
    </row>
    <row r="23" spans="1:8" ht="13.5" customHeight="1" x14ac:dyDescent="0.25">
      <c r="A23" s="42" t="s">
        <v>24</v>
      </c>
      <c r="B23" s="64" t="s">
        <v>25</v>
      </c>
      <c r="C23" s="42" t="s">
        <v>21</v>
      </c>
      <c r="D23" s="152">
        <f>+D24+D26</f>
        <v>401395.90632918756</v>
      </c>
      <c r="E23" s="152">
        <f>+E24+E26+E25</f>
        <v>399673.46976634255</v>
      </c>
      <c r="F23" s="42"/>
      <c r="H23" s="259"/>
    </row>
    <row r="24" spans="1:8" ht="31.5" x14ac:dyDescent="0.25">
      <c r="A24" s="42" t="s">
        <v>26</v>
      </c>
      <c r="B24" s="64" t="s">
        <v>27</v>
      </c>
      <c r="C24" s="42" t="s">
        <v>21</v>
      </c>
      <c r="D24" s="152">
        <v>381749.81834835967</v>
      </c>
      <c r="E24" s="152">
        <v>161432.82770493138</v>
      </c>
      <c r="F24" s="380" t="s">
        <v>414</v>
      </c>
      <c r="H24" s="259"/>
    </row>
    <row r="25" spans="1:8" ht="15.75" x14ac:dyDescent="0.25">
      <c r="A25" s="42" t="s">
        <v>28</v>
      </c>
      <c r="B25" s="64" t="s">
        <v>29</v>
      </c>
      <c r="C25" s="42" t="s">
        <v>21</v>
      </c>
      <c r="D25" s="152" t="s">
        <v>30</v>
      </c>
      <c r="E25" s="152">
        <v>212455.48862000002</v>
      </c>
      <c r="F25" s="381"/>
      <c r="H25" s="259"/>
    </row>
    <row r="26" spans="1:8" ht="274.5" customHeight="1" x14ac:dyDescent="0.25">
      <c r="A26" s="42" t="s">
        <v>32</v>
      </c>
      <c r="B26" s="64" t="s">
        <v>33</v>
      </c>
      <c r="C26" s="42" t="s">
        <v>21</v>
      </c>
      <c r="D26" s="152">
        <v>19646.087980827921</v>
      </c>
      <c r="E26" s="152">
        <v>25785.153441411112</v>
      </c>
      <c r="F26" s="382" t="s">
        <v>415</v>
      </c>
      <c r="H26" s="256"/>
    </row>
    <row r="27" spans="1:8" ht="15.75" x14ac:dyDescent="0.25">
      <c r="A27" s="42" t="s">
        <v>35</v>
      </c>
      <c r="B27" s="64" t="s">
        <v>36</v>
      </c>
      <c r="C27" s="42" t="s">
        <v>21</v>
      </c>
      <c r="D27" s="152" t="s">
        <v>30</v>
      </c>
      <c r="E27" s="152">
        <v>11017</v>
      </c>
      <c r="F27" s="383"/>
      <c r="H27" s="259"/>
    </row>
    <row r="28" spans="1:8" ht="15.75" x14ac:dyDescent="0.25">
      <c r="A28" s="42" t="s">
        <v>37</v>
      </c>
      <c r="B28" s="64" t="s">
        <v>38</v>
      </c>
      <c r="C28" s="42" t="s">
        <v>21</v>
      </c>
      <c r="D28" s="152">
        <v>1593682.2412583758</v>
      </c>
      <c r="E28" s="152">
        <v>1827524.4286158427</v>
      </c>
      <c r="F28" s="380" t="s">
        <v>416</v>
      </c>
      <c r="H28" s="259"/>
    </row>
    <row r="29" spans="1:8" ht="102" customHeight="1" x14ac:dyDescent="0.25">
      <c r="A29" s="42" t="s">
        <v>40</v>
      </c>
      <c r="B29" s="64" t="s">
        <v>36</v>
      </c>
      <c r="C29" s="42" t="s">
        <v>21</v>
      </c>
      <c r="D29" s="152" t="s">
        <v>30</v>
      </c>
      <c r="E29" s="152">
        <v>195904.92055999997</v>
      </c>
      <c r="F29" s="381"/>
      <c r="H29" s="259"/>
    </row>
    <row r="30" spans="1:8" ht="31.5" x14ac:dyDescent="0.25">
      <c r="A30" s="42" t="s">
        <v>41</v>
      </c>
      <c r="B30" s="64" t="s">
        <v>42</v>
      </c>
      <c r="C30" s="42" t="s">
        <v>21</v>
      </c>
      <c r="D30" s="152">
        <f>D32+D33</f>
        <v>191219.45029131844</v>
      </c>
      <c r="E30" s="152">
        <v>286579.62191748543</v>
      </c>
      <c r="F30" s="67"/>
      <c r="H30" s="259"/>
    </row>
    <row r="31" spans="1:8" ht="31.5" x14ac:dyDescent="0.25">
      <c r="A31" s="42" t="s">
        <v>43</v>
      </c>
      <c r="B31" s="64" t="s">
        <v>44</v>
      </c>
      <c r="C31" s="42" t="s">
        <v>21</v>
      </c>
      <c r="D31" s="152" t="s">
        <v>30</v>
      </c>
      <c r="E31" s="152">
        <v>0</v>
      </c>
      <c r="F31" s="67"/>
      <c r="H31" s="259"/>
    </row>
    <row r="32" spans="1:8" ht="38.25" x14ac:dyDescent="0.25">
      <c r="A32" s="42" t="s">
        <v>46</v>
      </c>
      <c r="B32" s="64" t="s">
        <v>47</v>
      </c>
      <c r="C32" s="42" t="s">
        <v>21</v>
      </c>
      <c r="D32" s="152">
        <v>779.20355796861816</v>
      </c>
      <c r="E32" s="152">
        <v>814.62191748543353</v>
      </c>
      <c r="F32" s="257" t="s">
        <v>417</v>
      </c>
      <c r="H32" s="259"/>
    </row>
    <row r="33" spans="1:8" ht="15.75" x14ac:dyDescent="0.25">
      <c r="A33" s="42" t="s">
        <v>48</v>
      </c>
      <c r="B33" s="64" t="s">
        <v>49</v>
      </c>
      <c r="C33" s="42" t="s">
        <v>21</v>
      </c>
      <c r="D33" s="152">
        <f>SUM(D34:D39)</f>
        <v>190440.24673334984</v>
      </c>
      <c r="E33" s="152">
        <f>ROUND((E34+E35+E36+E37+E38+E39),0)</f>
        <v>285765</v>
      </c>
      <c r="F33" s="67"/>
      <c r="H33" s="259"/>
    </row>
    <row r="34" spans="1:8" ht="165.75" x14ac:dyDescent="0.25">
      <c r="A34" s="42" t="s">
        <v>292</v>
      </c>
      <c r="B34" s="64" t="s">
        <v>194</v>
      </c>
      <c r="C34" s="42" t="s">
        <v>21</v>
      </c>
      <c r="D34" s="152">
        <v>128128.25891851868</v>
      </c>
      <c r="E34" s="152">
        <v>192498.26460582271</v>
      </c>
      <c r="F34" s="257" t="s">
        <v>418</v>
      </c>
      <c r="H34" s="259"/>
    </row>
    <row r="35" spans="1:8" ht="25.5" x14ac:dyDescent="0.25">
      <c r="A35" s="42" t="s">
        <v>294</v>
      </c>
      <c r="B35" s="64" t="s">
        <v>239</v>
      </c>
      <c r="C35" s="42" t="s">
        <v>21</v>
      </c>
      <c r="D35" s="152">
        <v>33844.534581322652</v>
      </c>
      <c r="E35" s="152">
        <v>40284.427850032313</v>
      </c>
      <c r="F35" s="257" t="s">
        <v>419</v>
      </c>
      <c r="H35" s="259"/>
    </row>
    <row r="36" spans="1:8" ht="51" x14ac:dyDescent="0.25">
      <c r="A36" s="42" t="s">
        <v>420</v>
      </c>
      <c r="B36" s="64" t="s">
        <v>196</v>
      </c>
      <c r="C36" s="42" t="s">
        <v>21</v>
      </c>
      <c r="D36" s="152">
        <v>6692.0289618892402</v>
      </c>
      <c r="E36" s="152">
        <v>9465.760946942306</v>
      </c>
      <c r="F36" s="257" t="s">
        <v>421</v>
      </c>
      <c r="H36" s="259"/>
    </row>
    <row r="37" spans="1:8" ht="31.5" x14ac:dyDescent="0.25">
      <c r="A37" s="42" t="s">
        <v>422</v>
      </c>
      <c r="B37" s="64" t="s">
        <v>197</v>
      </c>
      <c r="C37" s="42" t="s">
        <v>21</v>
      </c>
      <c r="D37" s="152">
        <v>8971.7674247448304</v>
      </c>
      <c r="E37" s="152">
        <v>8863.6943994689118</v>
      </c>
      <c r="F37" s="257"/>
      <c r="H37" s="259"/>
    </row>
    <row r="38" spans="1:8" ht="124.5" customHeight="1" x14ac:dyDescent="0.25">
      <c r="A38" s="42" t="s">
        <v>423</v>
      </c>
      <c r="B38" s="64" t="s">
        <v>198</v>
      </c>
      <c r="C38" s="42" t="s">
        <v>21</v>
      </c>
      <c r="D38" s="152">
        <v>8075.615806769124</v>
      </c>
      <c r="E38" s="152">
        <v>22682.942530825727</v>
      </c>
      <c r="F38" s="257" t="s">
        <v>424</v>
      </c>
      <c r="H38" s="259"/>
    </row>
    <row r="39" spans="1:8" ht="63" customHeight="1" x14ac:dyDescent="0.25">
      <c r="A39" s="42" t="s">
        <v>425</v>
      </c>
      <c r="B39" s="64" t="s">
        <v>202</v>
      </c>
      <c r="C39" s="42" t="s">
        <v>21</v>
      </c>
      <c r="D39" s="152">
        <v>4728.0410401052986</v>
      </c>
      <c r="E39" s="152">
        <v>11969.623704530899</v>
      </c>
      <c r="F39" s="257" t="s">
        <v>526</v>
      </c>
      <c r="H39" s="259"/>
    </row>
    <row r="40" spans="1:8" ht="31.5" x14ac:dyDescent="0.25">
      <c r="A40" s="42" t="s">
        <v>71</v>
      </c>
      <c r="B40" s="64" t="s">
        <v>72</v>
      </c>
      <c r="C40" s="42" t="s">
        <v>21</v>
      </c>
      <c r="D40" s="152">
        <v>0</v>
      </c>
      <c r="E40" s="152">
        <v>0</v>
      </c>
      <c r="F40" s="67"/>
      <c r="H40" s="259"/>
    </row>
    <row r="41" spans="1:8" ht="31.5" x14ac:dyDescent="0.25">
      <c r="A41" s="42" t="s">
        <v>74</v>
      </c>
      <c r="B41" s="64" t="s">
        <v>75</v>
      </c>
      <c r="C41" s="42" t="s">
        <v>21</v>
      </c>
      <c r="D41" s="152">
        <v>425.87640154884548</v>
      </c>
      <c r="E41" s="152">
        <f>+'[8]1.2.12'!C17</f>
        <v>9257.7586499999998</v>
      </c>
      <c r="F41" s="257" t="s">
        <v>527</v>
      </c>
      <c r="H41" s="259"/>
    </row>
    <row r="42" spans="1:8" ht="38.25" x14ac:dyDescent="0.25">
      <c r="A42" s="42" t="s">
        <v>426</v>
      </c>
      <c r="B42" s="64" t="s">
        <v>109</v>
      </c>
      <c r="C42" s="42"/>
      <c r="D42" s="152">
        <v>42480.250780624003</v>
      </c>
      <c r="E42" s="152">
        <f>+'[8]Себестоимость_ТБР-Факт'!H33</f>
        <v>44901.51654702027</v>
      </c>
      <c r="F42" s="257" t="s">
        <v>427</v>
      </c>
      <c r="H42" s="259"/>
    </row>
    <row r="43" spans="1:8" ht="31.5" x14ac:dyDescent="0.25">
      <c r="A43" s="42" t="s">
        <v>76</v>
      </c>
      <c r="B43" s="64" t="s">
        <v>77</v>
      </c>
      <c r="C43" s="42" t="s">
        <v>21</v>
      </c>
      <c r="D43" s="152">
        <f>D44+D45+D46+D47+D48+D49+D50+D51+D52+D53+D55+D56</f>
        <v>3388514.2842569109</v>
      </c>
      <c r="E43" s="152">
        <f>E44+E45+E46+E47+E48+E49+E50+E51+E52+E53+E55+E56</f>
        <v>2904337.4696456869</v>
      </c>
      <c r="F43" s="67"/>
      <c r="H43" s="259"/>
    </row>
    <row r="44" spans="1:8" ht="15.75" x14ac:dyDescent="0.25">
      <c r="A44" s="42" t="s">
        <v>78</v>
      </c>
      <c r="B44" s="64" t="s">
        <v>204</v>
      </c>
      <c r="C44" s="42" t="s">
        <v>21</v>
      </c>
      <c r="D44" s="152">
        <v>1701357.8699999999</v>
      </c>
      <c r="E44" s="152">
        <v>1724499.6971900002</v>
      </c>
      <c r="F44" s="67"/>
      <c r="H44" s="259"/>
    </row>
    <row r="45" spans="1:8" ht="63.75" x14ac:dyDescent="0.25">
      <c r="A45" s="42" t="s">
        <v>81</v>
      </c>
      <c r="B45" s="64" t="s">
        <v>82</v>
      </c>
      <c r="C45" s="42" t="s">
        <v>21</v>
      </c>
      <c r="D45" s="152">
        <v>0</v>
      </c>
      <c r="E45" s="152">
        <v>45.699690000000004</v>
      </c>
      <c r="F45" s="257" t="s">
        <v>428</v>
      </c>
      <c r="H45" s="259"/>
    </row>
    <row r="46" spans="1:8" ht="127.5" x14ac:dyDescent="0.25">
      <c r="A46" s="42" t="s">
        <v>83</v>
      </c>
      <c r="B46" s="64" t="s">
        <v>429</v>
      </c>
      <c r="C46" s="42" t="s">
        <v>21</v>
      </c>
      <c r="D46" s="152">
        <v>20790.7326974639</v>
      </c>
      <c r="E46" s="152">
        <v>58.818494551932694</v>
      </c>
      <c r="F46" s="257" t="s">
        <v>430</v>
      </c>
      <c r="H46" s="259"/>
    </row>
    <row r="47" spans="1:8" ht="15.75" x14ac:dyDescent="0.25">
      <c r="A47" s="42" t="s">
        <v>85</v>
      </c>
      <c r="B47" s="64" t="s">
        <v>86</v>
      </c>
      <c r="C47" s="42" t="s">
        <v>21</v>
      </c>
      <c r="D47" s="152">
        <v>468162.49557936168</v>
      </c>
      <c r="E47" s="152">
        <v>537168.92328124144</v>
      </c>
      <c r="F47" s="257" t="s">
        <v>431</v>
      </c>
      <c r="H47" s="259"/>
    </row>
    <row r="48" spans="1:8" ht="47.25" x14ac:dyDescent="0.25">
      <c r="A48" s="42" t="s">
        <v>88</v>
      </c>
      <c r="B48" s="64" t="s">
        <v>89</v>
      </c>
      <c r="C48" s="42" t="s">
        <v>21</v>
      </c>
      <c r="D48" s="152">
        <v>0</v>
      </c>
      <c r="E48" s="152">
        <v>0</v>
      </c>
      <c r="F48" s="42"/>
      <c r="H48" s="259"/>
    </row>
    <row r="49" spans="1:8" ht="102.75" customHeight="1" x14ac:dyDescent="0.25">
      <c r="A49" s="42" t="s">
        <v>90</v>
      </c>
      <c r="B49" s="64" t="s">
        <v>91</v>
      </c>
      <c r="C49" s="42" t="s">
        <v>21</v>
      </c>
      <c r="D49" s="152">
        <v>757429.66017321695</v>
      </c>
      <c r="E49" s="152">
        <v>500779.7771836546</v>
      </c>
      <c r="F49" s="257" t="s">
        <v>528</v>
      </c>
      <c r="H49" s="259"/>
    </row>
    <row r="50" spans="1:8" ht="15.75" x14ac:dyDescent="0.25">
      <c r="A50" s="42" t="s">
        <v>92</v>
      </c>
      <c r="B50" s="64" t="s">
        <v>93</v>
      </c>
      <c r="C50" s="42" t="s">
        <v>21</v>
      </c>
      <c r="D50" s="152">
        <v>0</v>
      </c>
      <c r="E50" s="152">
        <v>0</v>
      </c>
      <c r="F50" s="67"/>
      <c r="H50" s="259"/>
    </row>
    <row r="51" spans="1:8" ht="89.25" x14ac:dyDescent="0.25">
      <c r="A51" s="42" t="s">
        <v>94</v>
      </c>
      <c r="B51" s="64" t="s">
        <v>95</v>
      </c>
      <c r="C51" s="42" t="s">
        <v>21</v>
      </c>
      <c r="D51" s="152">
        <v>24180.06</v>
      </c>
      <c r="E51" s="152">
        <v>-61211.703999999998</v>
      </c>
      <c r="F51" s="257" t="s">
        <v>432</v>
      </c>
      <c r="H51" s="259"/>
    </row>
    <row r="52" spans="1:8" ht="25.5" x14ac:dyDescent="0.25">
      <c r="A52" s="42" t="s">
        <v>97</v>
      </c>
      <c r="B52" s="64" t="s">
        <v>98</v>
      </c>
      <c r="C52" s="42" t="s">
        <v>21</v>
      </c>
      <c r="D52" s="152">
        <v>52583.876806868291</v>
      </c>
      <c r="E52" s="152">
        <v>48877.262476238444</v>
      </c>
      <c r="F52" s="257" t="s">
        <v>433</v>
      </c>
      <c r="H52" s="259"/>
    </row>
    <row r="53" spans="1:8" ht="63" x14ac:dyDescent="0.25">
      <c r="A53" s="42" t="s">
        <v>99</v>
      </c>
      <c r="B53" s="64" t="s">
        <v>100</v>
      </c>
      <c r="C53" s="42" t="s">
        <v>21</v>
      </c>
      <c r="D53" s="152">
        <v>305232.92</v>
      </c>
      <c r="E53" s="264">
        <v>238187.44972</v>
      </c>
      <c r="F53" s="257" t="s">
        <v>434</v>
      </c>
      <c r="H53" s="259"/>
    </row>
    <row r="54" spans="1:8" ht="31.5" x14ac:dyDescent="0.25">
      <c r="A54" s="42" t="s">
        <v>101</v>
      </c>
      <c r="B54" s="64" t="s">
        <v>102</v>
      </c>
      <c r="C54" s="42" t="s">
        <v>103</v>
      </c>
      <c r="D54" s="264" t="s">
        <v>30</v>
      </c>
      <c r="E54" s="255"/>
      <c r="F54" s="67"/>
      <c r="H54" s="259"/>
    </row>
    <row r="55" spans="1:8" ht="110.25" x14ac:dyDescent="0.25">
      <c r="A55" s="42" t="s">
        <v>104</v>
      </c>
      <c r="B55" s="64" t="s">
        <v>105</v>
      </c>
      <c r="C55" s="42" t="s">
        <v>21</v>
      </c>
      <c r="D55" s="152">
        <v>0</v>
      </c>
      <c r="E55" s="152">
        <v>0</v>
      </c>
      <c r="F55" s="67"/>
      <c r="H55" s="259"/>
    </row>
    <row r="56" spans="1:8" ht="31.5" x14ac:dyDescent="0.25">
      <c r="A56" s="42" t="s">
        <v>106</v>
      </c>
      <c r="B56" s="64" t="s">
        <v>435</v>
      </c>
      <c r="C56" s="42" t="s">
        <v>21</v>
      </c>
      <c r="D56" s="152">
        <v>58776.669000000002</v>
      </c>
      <c r="E56" s="152">
        <v>-84068.454389999984</v>
      </c>
      <c r="F56" s="67"/>
      <c r="H56" s="259"/>
    </row>
    <row r="57" spans="1:8" ht="38.25" x14ac:dyDescent="0.25">
      <c r="A57" s="42" t="s">
        <v>253</v>
      </c>
      <c r="B57" s="64" t="s">
        <v>436</v>
      </c>
      <c r="C57" s="42" t="s">
        <v>21</v>
      </c>
      <c r="D57" s="152">
        <v>0</v>
      </c>
      <c r="E57" s="152">
        <v>23698.67657</v>
      </c>
      <c r="F57" s="257" t="s">
        <v>437</v>
      </c>
      <c r="H57" s="259"/>
    </row>
    <row r="58" spans="1:8" ht="31.5" x14ac:dyDescent="0.25">
      <c r="A58" s="42" t="s">
        <v>255</v>
      </c>
      <c r="B58" s="64" t="s">
        <v>438</v>
      </c>
      <c r="C58" s="42" t="s">
        <v>21</v>
      </c>
      <c r="D58" s="152">
        <v>0</v>
      </c>
      <c r="E58" s="152">
        <v>1006.1076899999999</v>
      </c>
      <c r="F58" s="257" t="s">
        <v>439</v>
      </c>
      <c r="H58" s="259"/>
    </row>
    <row r="59" spans="1:8" ht="178.5" x14ac:dyDescent="0.25">
      <c r="A59" s="42" t="s">
        <v>258</v>
      </c>
      <c r="B59" s="64" t="s">
        <v>409</v>
      </c>
      <c r="C59" s="42" t="s">
        <v>21</v>
      </c>
      <c r="D59" s="152"/>
      <c r="E59" s="152">
        <v>-108773.23864999998</v>
      </c>
      <c r="F59" s="257" t="s">
        <v>440</v>
      </c>
      <c r="H59" s="259"/>
    </row>
    <row r="60" spans="1:8" ht="47.25" x14ac:dyDescent="0.25">
      <c r="A60" s="42" t="s">
        <v>124</v>
      </c>
      <c r="B60" s="64" t="s">
        <v>125</v>
      </c>
      <c r="C60" s="42" t="s">
        <v>21</v>
      </c>
      <c r="D60" s="152">
        <v>-498751.03942256887</v>
      </c>
      <c r="E60" s="152">
        <v>48399.013117621886</v>
      </c>
      <c r="F60" s="67"/>
      <c r="H60" s="259"/>
    </row>
    <row r="61" spans="1:8" ht="31.5" x14ac:dyDescent="0.25">
      <c r="A61" s="42" t="s">
        <v>126</v>
      </c>
      <c r="B61" s="64" t="s">
        <v>127</v>
      </c>
      <c r="C61" s="42" t="s">
        <v>21</v>
      </c>
      <c r="D61" s="264" t="s">
        <v>30</v>
      </c>
      <c r="E61" s="152">
        <v>515847.49933000002</v>
      </c>
      <c r="F61" s="257" t="s">
        <v>441</v>
      </c>
      <c r="H61" s="259"/>
    </row>
    <row r="62" spans="1:8" ht="31.5" x14ac:dyDescent="0.25">
      <c r="A62" s="42" t="s">
        <v>129</v>
      </c>
      <c r="B62" s="64" t="s">
        <v>130</v>
      </c>
      <c r="C62" s="42" t="s">
        <v>21</v>
      </c>
      <c r="D62" s="152">
        <v>1631572.8854908119</v>
      </c>
      <c r="E62" s="152">
        <v>1631850.7217400002</v>
      </c>
      <c r="F62" s="67"/>
      <c r="H62" s="259"/>
    </row>
    <row r="63" spans="1:8" ht="31.5" x14ac:dyDescent="0.25">
      <c r="A63" s="42" t="s">
        <v>22</v>
      </c>
      <c r="B63" s="64" t="s">
        <v>131</v>
      </c>
      <c r="C63" s="42" t="s">
        <v>132</v>
      </c>
      <c r="D63" s="152">
        <f>610085.8</f>
        <v>610085.80000000005</v>
      </c>
      <c r="E63" s="152">
        <v>557010.41799999995</v>
      </c>
      <c r="F63" s="67"/>
      <c r="H63" s="259"/>
    </row>
    <row r="64" spans="1:8" ht="63" x14ac:dyDescent="0.25">
      <c r="A64" s="42" t="s">
        <v>76</v>
      </c>
      <c r="B64" s="64" t="s">
        <v>133</v>
      </c>
      <c r="C64" s="42" t="s">
        <v>134</v>
      </c>
      <c r="D64" s="152">
        <v>2674.3334953870421</v>
      </c>
      <c r="E64" s="152">
        <v>2929.6592469478733</v>
      </c>
      <c r="F64" s="67"/>
      <c r="H64" s="259"/>
    </row>
    <row r="65" spans="1:8" ht="63" x14ac:dyDescent="0.25">
      <c r="A65" s="42" t="s">
        <v>135</v>
      </c>
      <c r="B65" s="64" t="s">
        <v>136</v>
      </c>
      <c r="C65" s="42" t="s">
        <v>18</v>
      </c>
      <c r="D65" s="264" t="s">
        <v>18</v>
      </c>
      <c r="E65" s="271" t="s">
        <v>18</v>
      </c>
      <c r="F65" s="42" t="s">
        <v>18</v>
      </c>
    </row>
    <row r="66" spans="1:8" ht="31.5" x14ac:dyDescent="0.25">
      <c r="A66" s="42" t="s">
        <v>19</v>
      </c>
      <c r="B66" s="64" t="s">
        <v>137</v>
      </c>
      <c r="C66" s="42" t="s">
        <v>138</v>
      </c>
      <c r="D66" s="264" t="s">
        <v>30</v>
      </c>
      <c r="E66" s="271">
        <v>241025</v>
      </c>
      <c r="F66" s="67"/>
    </row>
    <row r="67" spans="1:8" ht="15.75" x14ac:dyDescent="0.25">
      <c r="A67" s="42" t="s">
        <v>139</v>
      </c>
      <c r="B67" s="64" t="s">
        <v>140</v>
      </c>
      <c r="C67" s="42" t="s">
        <v>141</v>
      </c>
      <c r="D67" s="264" t="s">
        <v>18</v>
      </c>
      <c r="E67" s="271">
        <f>ROUND((E68+E69+E70+E71),0)</f>
        <v>4039</v>
      </c>
      <c r="F67" s="67"/>
    </row>
    <row r="68" spans="1:8" ht="15.75" x14ac:dyDescent="0.25">
      <c r="A68" s="42" t="s">
        <v>142</v>
      </c>
      <c r="B68" s="64" t="s">
        <v>143</v>
      </c>
      <c r="C68" s="42" t="s">
        <v>141</v>
      </c>
      <c r="D68" s="264" t="s">
        <v>18</v>
      </c>
      <c r="E68" s="271">
        <v>1875.6</v>
      </c>
      <c r="F68" s="42"/>
    </row>
    <row r="69" spans="1:8" ht="15.75" x14ac:dyDescent="0.25">
      <c r="A69" s="42" t="s">
        <v>144</v>
      </c>
      <c r="B69" s="64" t="s">
        <v>145</v>
      </c>
      <c r="C69" s="42" t="s">
        <v>141</v>
      </c>
      <c r="D69" s="264" t="s">
        <v>18</v>
      </c>
      <c r="E69" s="271">
        <v>633.6</v>
      </c>
      <c r="F69" s="42"/>
    </row>
    <row r="70" spans="1:8" ht="15.75" x14ac:dyDescent="0.25">
      <c r="A70" s="42" t="s">
        <v>146</v>
      </c>
      <c r="B70" s="64" t="s">
        <v>147</v>
      </c>
      <c r="C70" s="42" t="s">
        <v>141</v>
      </c>
      <c r="D70" s="264" t="s">
        <v>18</v>
      </c>
      <c r="E70" s="271">
        <v>1530.261</v>
      </c>
      <c r="F70" s="42"/>
    </row>
    <row r="71" spans="1:8" ht="15.75" x14ac:dyDescent="0.25">
      <c r="A71" s="42" t="s">
        <v>148</v>
      </c>
      <c r="B71" s="64" t="s">
        <v>149</v>
      </c>
      <c r="C71" s="42" t="s">
        <v>141</v>
      </c>
      <c r="D71" s="264" t="s">
        <v>18</v>
      </c>
      <c r="E71" s="270">
        <v>0</v>
      </c>
      <c r="F71" s="42"/>
    </row>
    <row r="72" spans="1:8" ht="31.5" x14ac:dyDescent="0.25">
      <c r="A72" s="42" t="s">
        <v>150</v>
      </c>
      <c r="B72" s="64" t="s">
        <v>151</v>
      </c>
      <c r="C72" s="42" t="s">
        <v>152</v>
      </c>
      <c r="D72" s="372">
        <v>121117.1127</v>
      </c>
      <c r="E72" s="271">
        <f>ROUND((E73+E74+E75+E76),0)</f>
        <v>60428</v>
      </c>
      <c r="F72" s="67"/>
      <c r="G72" s="265"/>
    </row>
    <row r="73" spans="1:8" ht="15.75" x14ac:dyDescent="0.25">
      <c r="A73" s="42" t="s">
        <v>153</v>
      </c>
      <c r="B73" s="64" t="s">
        <v>143</v>
      </c>
      <c r="C73" s="42" t="s">
        <v>152</v>
      </c>
      <c r="D73" s="384"/>
      <c r="E73" s="271">
        <v>5532.3813870000004</v>
      </c>
      <c r="F73" s="42"/>
      <c r="G73" s="266"/>
      <c r="H73" s="267"/>
    </row>
    <row r="74" spans="1:8" ht="15.75" x14ac:dyDescent="0.25">
      <c r="A74" s="42" t="s">
        <v>154</v>
      </c>
      <c r="B74" s="64" t="s">
        <v>145</v>
      </c>
      <c r="C74" s="42" t="s">
        <v>152</v>
      </c>
      <c r="D74" s="384"/>
      <c r="E74" s="271">
        <v>4027.2768740000001</v>
      </c>
      <c r="F74" s="42"/>
      <c r="G74" s="266"/>
      <c r="H74" s="267"/>
    </row>
    <row r="75" spans="1:8" ht="15.75" x14ac:dyDescent="0.25">
      <c r="A75" s="42" t="s">
        <v>155</v>
      </c>
      <c r="B75" s="64" t="s">
        <v>147</v>
      </c>
      <c r="C75" s="42" t="s">
        <v>152</v>
      </c>
      <c r="D75" s="384"/>
      <c r="E75" s="271">
        <v>25334.381030999997</v>
      </c>
      <c r="F75" s="42"/>
      <c r="G75" s="266"/>
      <c r="H75" s="267"/>
    </row>
    <row r="76" spans="1:8" ht="15.75" x14ac:dyDescent="0.25">
      <c r="A76" s="42" t="s">
        <v>156</v>
      </c>
      <c r="B76" s="64" t="s">
        <v>149</v>
      </c>
      <c r="C76" s="42" t="s">
        <v>152</v>
      </c>
      <c r="D76" s="384"/>
      <c r="E76" s="271">
        <v>25533.775962500004</v>
      </c>
      <c r="F76" s="42"/>
      <c r="G76" s="266"/>
      <c r="H76" s="251"/>
    </row>
    <row r="77" spans="1:8" ht="31.5" x14ac:dyDescent="0.25">
      <c r="A77" s="42" t="s">
        <v>157</v>
      </c>
      <c r="B77" s="64" t="s">
        <v>158</v>
      </c>
      <c r="C77" s="42" t="s">
        <v>152</v>
      </c>
      <c r="D77" s="384"/>
      <c r="E77" s="271">
        <f>ROUND((E78+E79+E80+E81),0)</f>
        <v>62566</v>
      </c>
      <c r="F77" s="68"/>
    </row>
    <row r="78" spans="1:8" ht="15.75" x14ac:dyDescent="0.25">
      <c r="A78" s="42" t="s">
        <v>159</v>
      </c>
      <c r="B78" s="64" t="s">
        <v>143</v>
      </c>
      <c r="C78" s="42" t="s">
        <v>152</v>
      </c>
      <c r="D78" s="384"/>
      <c r="E78" s="271">
        <v>18616.151999999998</v>
      </c>
      <c r="F78" s="42"/>
    </row>
    <row r="79" spans="1:8" ht="15.75" x14ac:dyDescent="0.25">
      <c r="A79" s="42" t="s">
        <v>160</v>
      </c>
      <c r="B79" s="64" t="s">
        <v>145</v>
      </c>
      <c r="C79" s="42" t="s">
        <v>152</v>
      </c>
      <c r="D79" s="384"/>
      <c r="E79" s="271">
        <v>15305.8</v>
      </c>
      <c r="F79" s="42"/>
    </row>
    <row r="80" spans="1:8" ht="15.75" x14ac:dyDescent="0.25">
      <c r="A80" s="42" t="s">
        <v>161</v>
      </c>
      <c r="B80" s="64" t="s">
        <v>147</v>
      </c>
      <c r="C80" s="42" t="s">
        <v>152</v>
      </c>
      <c r="D80" s="384"/>
      <c r="E80" s="271">
        <v>28644</v>
      </c>
      <c r="F80" s="42"/>
    </row>
    <row r="81" spans="1:6" ht="15.75" x14ac:dyDescent="0.25">
      <c r="A81" s="42" t="s">
        <v>162</v>
      </c>
      <c r="B81" s="64" t="s">
        <v>149</v>
      </c>
      <c r="C81" s="42" t="s">
        <v>152</v>
      </c>
      <c r="D81" s="385"/>
      <c r="E81" s="271">
        <v>0</v>
      </c>
      <c r="F81" s="42"/>
    </row>
    <row r="82" spans="1:6" ht="15.75" x14ac:dyDescent="0.25">
      <c r="A82" s="42" t="s">
        <v>163</v>
      </c>
      <c r="B82" s="64" t="s">
        <v>164</v>
      </c>
      <c r="C82" s="42" t="s">
        <v>165</v>
      </c>
      <c r="D82" s="268" t="s">
        <v>18</v>
      </c>
      <c r="E82" s="271">
        <f>ROUND((E83+E84+E85+E86),0)</f>
        <v>35590</v>
      </c>
      <c r="F82" s="67"/>
    </row>
    <row r="83" spans="1:6" ht="15.75" x14ac:dyDescent="0.25">
      <c r="A83" s="42" t="s">
        <v>166</v>
      </c>
      <c r="B83" s="64" t="s">
        <v>143</v>
      </c>
      <c r="C83" s="42" t="s">
        <v>165</v>
      </c>
      <c r="D83" s="268" t="s">
        <v>18</v>
      </c>
      <c r="E83" s="271">
        <v>3579.0294300000005</v>
      </c>
      <c r="F83" s="42"/>
    </row>
    <row r="84" spans="1:6" ht="15.75" x14ac:dyDescent="0.25">
      <c r="A84" s="42" t="s">
        <v>167</v>
      </c>
      <c r="B84" s="64" t="s">
        <v>145</v>
      </c>
      <c r="C84" s="42" t="s">
        <v>165</v>
      </c>
      <c r="D84" s="268" t="s">
        <v>18</v>
      </c>
      <c r="E84" s="271">
        <v>3023.6088399999999</v>
      </c>
      <c r="F84" s="42"/>
    </row>
    <row r="85" spans="1:6" ht="15.75" x14ac:dyDescent="0.25">
      <c r="A85" s="42" t="s">
        <v>168</v>
      </c>
      <c r="B85" s="64" t="s">
        <v>147</v>
      </c>
      <c r="C85" s="42" t="s">
        <v>165</v>
      </c>
      <c r="D85" s="268" t="s">
        <v>18</v>
      </c>
      <c r="E85" s="271">
        <v>17131.99005</v>
      </c>
      <c r="F85" s="42"/>
    </row>
    <row r="86" spans="1:6" ht="15.75" x14ac:dyDescent="0.25">
      <c r="A86" s="42" t="s">
        <v>169</v>
      </c>
      <c r="B86" s="64" t="s">
        <v>149</v>
      </c>
      <c r="C86" s="42" t="s">
        <v>165</v>
      </c>
      <c r="D86" s="268" t="s">
        <v>18</v>
      </c>
      <c r="E86" s="271">
        <v>11854.901215</v>
      </c>
      <c r="F86" s="42"/>
    </row>
    <row r="87" spans="1:6" ht="15.75" x14ac:dyDescent="0.25">
      <c r="A87" s="42" t="s">
        <v>170</v>
      </c>
      <c r="B87" s="64" t="s">
        <v>171</v>
      </c>
      <c r="C87" s="42" t="s">
        <v>172</v>
      </c>
      <c r="D87" s="268" t="s">
        <v>18</v>
      </c>
      <c r="E87" s="272">
        <v>4.6699999999999998E-2</v>
      </c>
      <c r="F87" s="67"/>
    </row>
    <row r="88" spans="1:6" ht="31.5" x14ac:dyDescent="0.25">
      <c r="A88" s="42" t="s">
        <v>173</v>
      </c>
      <c r="B88" s="64" t="s">
        <v>174</v>
      </c>
      <c r="C88" s="42" t="s">
        <v>21</v>
      </c>
      <c r="D88" s="268" t="s">
        <v>30</v>
      </c>
      <c r="E88" s="271">
        <v>630939.06718000001</v>
      </c>
      <c r="F88" s="67"/>
    </row>
    <row r="89" spans="1:6" ht="31.5" x14ac:dyDescent="0.25">
      <c r="A89" s="42" t="s">
        <v>175</v>
      </c>
      <c r="B89" s="64" t="s">
        <v>176</v>
      </c>
      <c r="C89" s="42" t="s">
        <v>21</v>
      </c>
      <c r="D89" s="268" t="s">
        <v>30</v>
      </c>
      <c r="E89" s="271">
        <v>69000.090049999999</v>
      </c>
      <c r="F89" s="67"/>
    </row>
    <row r="90" spans="1:6" ht="47.25" x14ac:dyDescent="0.25">
      <c r="A90" s="42" t="s">
        <v>177</v>
      </c>
      <c r="B90" s="64" t="s">
        <v>178</v>
      </c>
      <c r="C90" s="42" t="s">
        <v>172</v>
      </c>
      <c r="D90" s="268" t="s">
        <v>30</v>
      </c>
      <c r="E90" s="42" t="s">
        <v>18</v>
      </c>
      <c r="F90" s="42" t="s">
        <v>18</v>
      </c>
    </row>
    <row r="91" spans="1:6" ht="13.5" customHeight="1" x14ac:dyDescent="0.25">
      <c r="A91" s="260"/>
      <c r="B91" s="269"/>
      <c r="C91" s="260"/>
      <c r="D91" s="48"/>
      <c r="E91" s="48"/>
      <c r="F91" s="263"/>
    </row>
    <row r="92" spans="1:6" ht="13.5" customHeight="1" x14ac:dyDescent="0.25">
      <c r="A92" s="260"/>
      <c r="B92" s="269"/>
      <c r="C92" s="260"/>
      <c r="D92" s="48"/>
      <c r="E92" s="48"/>
      <c r="F92" s="263"/>
    </row>
    <row r="93" spans="1:6" ht="13.5" customHeight="1" x14ac:dyDescent="0.25">
      <c r="A93" s="250"/>
      <c r="B93" s="250" t="s">
        <v>180</v>
      </c>
      <c r="C93" s="250"/>
      <c r="D93" s="258"/>
      <c r="E93" s="258"/>
      <c r="F93" s="250"/>
    </row>
    <row r="94" spans="1:6" ht="13.5" customHeight="1" x14ac:dyDescent="0.25">
      <c r="A94" s="376" t="s">
        <v>181</v>
      </c>
      <c r="B94" s="376"/>
      <c r="C94" s="376"/>
      <c r="D94" s="376"/>
      <c r="E94" s="376"/>
      <c r="F94" s="376"/>
    </row>
    <row r="95" spans="1:6" ht="13.5" customHeight="1" x14ac:dyDescent="0.25">
      <c r="A95" s="376" t="s">
        <v>182</v>
      </c>
      <c r="B95" s="376"/>
      <c r="C95" s="376"/>
      <c r="D95" s="376"/>
      <c r="E95" s="376"/>
      <c r="F95" s="376"/>
    </row>
    <row r="96" spans="1:6" ht="13.5" customHeight="1" x14ac:dyDescent="0.25">
      <c r="A96" s="376" t="s">
        <v>183</v>
      </c>
      <c r="B96" s="376"/>
      <c r="C96" s="376"/>
      <c r="D96" s="376"/>
      <c r="E96" s="376"/>
      <c r="F96" s="376"/>
    </row>
    <row r="97" spans="1:6" ht="13.5" customHeight="1" x14ac:dyDescent="0.25">
      <c r="A97" s="376" t="s">
        <v>184</v>
      </c>
      <c r="B97" s="376"/>
      <c r="C97" s="376"/>
      <c r="D97" s="376"/>
      <c r="E97" s="376"/>
      <c r="F97" s="376"/>
    </row>
    <row r="98" spans="1:6" ht="13.5" customHeight="1" x14ac:dyDescent="0.25">
      <c r="A98" s="376" t="s">
        <v>185</v>
      </c>
      <c r="B98" s="376"/>
      <c r="C98" s="376"/>
      <c r="D98" s="376"/>
      <c r="E98" s="376"/>
      <c r="F98" s="376"/>
    </row>
    <row r="99" spans="1:6" ht="13.5" customHeight="1" x14ac:dyDescent="0.25">
      <c r="A99" s="376" t="s">
        <v>442</v>
      </c>
      <c r="B99" s="376"/>
      <c r="C99" s="376"/>
      <c r="D99" s="376"/>
      <c r="E99" s="376"/>
      <c r="F99" s="376"/>
    </row>
    <row r="100" spans="1:6" ht="13.5" customHeight="1" x14ac:dyDescent="0.25">
      <c r="A100" s="376"/>
      <c r="B100" s="376"/>
      <c r="C100" s="376"/>
      <c r="D100" s="376"/>
      <c r="E100" s="376"/>
      <c r="F100" s="376"/>
    </row>
    <row r="101" spans="1:6" ht="13.5" customHeight="1" x14ac:dyDescent="0.25">
      <c r="D101" s="251"/>
    </row>
  </sheetData>
  <mergeCells count="20">
    <mergeCell ref="A95:F95"/>
    <mergeCell ref="A7:F7"/>
    <mergeCell ref="A8:F8"/>
    <mergeCell ref="A9:F9"/>
    <mergeCell ref="A10:F10"/>
    <mergeCell ref="A18:A19"/>
    <mergeCell ref="B18:B19"/>
    <mergeCell ref="C18:C19"/>
    <mergeCell ref="D18:E18"/>
    <mergeCell ref="F18:F19"/>
    <mergeCell ref="F24:F25"/>
    <mergeCell ref="F26:F27"/>
    <mergeCell ref="F28:F29"/>
    <mergeCell ref="D72:D81"/>
    <mergeCell ref="A94:F94"/>
    <mergeCell ref="A96:F96"/>
    <mergeCell ref="A97:F97"/>
    <mergeCell ref="A98:F98"/>
    <mergeCell ref="A99:F99"/>
    <mergeCell ref="A100:F100"/>
  </mergeCells>
  <pageMargins left="0.70866141732283472" right="0.70866141732283472" top="0.74803149606299213" bottom="0.74803149606299213" header="0.31496062992125984" footer="0.31496062992125984"/>
  <pageSetup paperSize="9" scale="22" orientation="portrait" r:id="rId1"/>
  <colBreaks count="1" manualBreakCount="1">
    <brk id="3"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АЭ</vt:lpstr>
      <vt:lpstr>БЭ</vt:lpstr>
      <vt:lpstr>ГАЭС</vt:lpstr>
      <vt:lpstr>КЭ</vt:lpstr>
      <vt:lpstr>КуЭ</vt:lpstr>
      <vt:lpstr>ОЭ</vt:lpstr>
      <vt:lpstr>ХЭ</vt:lpstr>
      <vt:lpstr>ЧЭ</vt:lpstr>
      <vt:lpstr>АЭ!Область_печати</vt:lpstr>
      <vt:lpstr>БЭ!Область_печати</vt:lpstr>
      <vt:lpstr>ГАЭС!Область_печати</vt:lpstr>
      <vt:lpstr>КуЭ!Область_печати</vt:lpstr>
      <vt:lpstr>КЭ!Область_печати</vt:lpstr>
      <vt:lpstr>ОЭ!Область_печати</vt:lpstr>
      <vt:lpstr>ХЭ!Область_печати</vt:lpstr>
      <vt:lpstr>ЧЭ!Область_печати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Дергач Марина Андреевна</dc:creator>
  <cp:lastModifiedBy>Гончаренко Алексей Сергеевич</cp:lastModifiedBy>
  <cp:lastPrinted>2023-03-31T10:34:36Z</cp:lastPrinted>
  <dcterms:created xsi:type="dcterms:W3CDTF">2023-03-30T04:30:19Z</dcterms:created>
  <dcterms:modified xsi:type="dcterms:W3CDTF">2023-04-12T07:45:52Z</dcterms:modified>
</cp:coreProperties>
</file>